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ata\FFY 20 Authorization Analysis\"/>
    </mc:Choice>
  </mc:AlternateContent>
  <xr:revisionPtr revIDLastSave="0" documentId="13_ncr:1_{75D2928C-7235-4D9D-9917-7D3258A42090}" xr6:coauthVersionLast="45" xr6:coauthVersionMax="45" xr10:uidLastSave="{00000000-0000-0000-0000-000000000000}"/>
  <bookViews>
    <workbookView xWindow="-20520" yWindow="-930" windowWidth="20640" windowHeight="11160" xr2:uid="{9708FBDF-E42C-491B-9317-FCC052AE2E32}"/>
  </bookViews>
  <sheets>
    <sheet name="Sheet 1" sheetId="1" r:id="rId1"/>
  </sheets>
  <externalReferences>
    <externalReference r:id="rId2"/>
  </externalReferences>
  <definedNames>
    <definedName name="_xlnm._FilterDatabase" localSheetId="0" hidden="1">'Sheet 1'!$A$1:$O$203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03" i="1" l="1"/>
  <c r="J203" i="1" s="1"/>
  <c r="K203" i="1"/>
  <c r="A203" i="1"/>
  <c r="O202" i="1"/>
  <c r="K202" i="1" s="1"/>
  <c r="A202" i="1"/>
  <c r="O201" i="1"/>
  <c r="J201" i="1" s="1"/>
  <c r="A201" i="1"/>
  <c r="O200" i="1"/>
  <c r="K200" i="1" s="1"/>
  <c r="J200" i="1"/>
  <c r="I200" i="1" s="1"/>
  <c r="A200" i="1"/>
  <c r="O199" i="1"/>
  <c r="J199" i="1" s="1"/>
  <c r="O198" i="1"/>
  <c r="J198" i="1" s="1"/>
  <c r="O197" i="1"/>
  <c r="J197" i="1" s="1"/>
  <c r="O196" i="1"/>
  <c r="J196" i="1" s="1"/>
  <c r="O195" i="1"/>
  <c r="J195" i="1" s="1"/>
  <c r="O194" i="1"/>
  <c r="J194" i="1" s="1"/>
  <c r="O193" i="1"/>
  <c r="J193" i="1" s="1"/>
  <c r="A193" i="1"/>
  <c r="O192" i="1"/>
  <c r="K192" i="1" s="1"/>
  <c r="O191" i="1"/>
  <c r="K191" i="1"/>
  <c r="J191" i="1"/>
  <c r="O190" i="1"/>
  <c r="K190" i="1" s="1"/>
  <c r="J190" i="1"/>
  <c r="I190" i="1" s="1"/>
  <c r="O189" i="1"/>
  <c r="K189" i="1"/>
  <c r="J189" i="1"/>
  <c r="O188" i="1"/>
  <c r="K188" i="1" s="1"/>
  <c r="O187" i="1"/>
  <c r="K187" i="1"/>
  <c r="J187" i="1"/>
  <c r="O186" i="1"/>
  <c r="K186" i="1" s="1"/>
  <c r="J186" i="1"/>
  <c r="I186" i="1" s="1"/>
  <c r="A186" i="1"/>
  <c r="O185" i="1"/>
  <c r="J185" i="1" s="1"/>
  <c r="A185" i="1"/>
  <c r="O184" i="1"/>
  <c r="K184" i="1" s="1"/>
  <c r="A184" i="1"/>
  <c r="O183" i="1"/>
  <c r="J183" i="1" s="1"/>
  <c r="B183" i="1"/>
  <c r="A183" i="1" s="1"/>
  <c r="O182" i="1"/>
  <c r="A182" i="1"/>
  <c r="O181" i="1"/>
  <c r="K181" i="1"/>
  <c r="J181" i="1"/>
  <c r="A181" i="1"/>
  <c r="O180" i="1"/>
  <c r="J180" i="1" s="1"/>
  <c r="K180" i="1"/>
  <c r="B180" i="1"/>
  <c r="A180" i="1" s="1"/>
  <c r="O179" i="1"/>
  <c r="J179" i="1" s="1"/>
  <c r="B179" i="1"/>
  <c r="A179" i="1" s="1"/>
  <c r="O178" i="1"/>
  <c r="B178" i="1"/>
  <c r="A178" i="1" s="1"/>
  <c r="O177" i="1"/>
  <c r="J177" i="1" s="1"/>
  <c r="B177" i="1"/>
  <c r="A177" i="1" s="1"/>
  <c r="O176" i="1"/>
  <c r="J176" i="1" s="1"/>
  <c r="K176" i="1"/>
  <c r="B176" i="1"/>
  <c r="A176" i="1" s="1"/>
  <c r="O175" i="1"/>
  <c r="J175" i="1" s="1"/>
  <c r="O174" i="1"/>
  <c r="J174" i="1" s="1"/>
  <c r="B174" i="1"/>
  <c r="A174" i="1" s="1"/>
  <c r="O173" i="1"/>
  <c r="J173" i="1" s="1"/>
  <c r="K173" i="1"/>
  <c r="B173" i="1"/>
  <c r="A173" i="1" s="1"/>
  <c r="O172" i="1"/>
  <c r="J172" i="1" s="1"/>
  <c r="A172" i="1"/>
  <c r="O171" i="1"/>
  <c r="K171" i="1" s="1"/>
  <c r="J171" i="1"/>
  <c r="I171" i="1" s="1"/>
  <c r="A171" i="1"/>
  <c r="O170" i="1"/>
  <c r="J170" i="1" s="1"/>
  <c r="A170" i="1"/>
  <c r="O169" i="1"/>
  <c r="K169" i="1" s="1"/>
  <c r="A169" i="1"/>
  <c r="O168" i="1"/>
  <c r="J168" i="1" s="1"/>
  <c r="A168" i="1"/>
  <c r="O167" i="1"/>
  <c r="K167" i="1" s="1"/>
  <c r="J167" i="1"/>
  <c r="I167" i="1" s="1"/>
  <c r="B167" i="1"/>
  <c r="A167" i="1"/>
  <c r="O166" i="1"/>
  <c r="K166" i="1"/>
  <c r="J166" i="1"/>
  <c r="B166" i="1"/>
  <c r="A166" i="1" s="1"/>
  <c r="O165" i="1"/>
  <c r="K165" i="1"/>
  <c r="J165" i="1"/>
  <c r="B165" i="1"/>
  <c r="A165" i="1" s="1"/>
  <c r="O164" i="1"/>
  <c r="K164" i="1"/>
  <c r="J164" i="1"/>
  <c r="B164" i="1"/>
  <c r="A164" i="1" s="1"/>
  <c r="O163" i="1"/>
  <c r="K163" i="1"/>
  <c r="J163" i="1"/>
  <c r="B163" i="1"/>
  <c r="A163" i="1" s="1"/>
  <c r="O162" i="1"/>
  <c r="K162" i="1" s="1"/>
  <c r="J162" i="1"/>
  <c r="I162" i="1" s="1"/>
  <c r="A162" i="1"/>
  <c r="O161" i="1"/>
  <c r="J161" i="1" s="1"/>
  <c r="B161" i="1"/>
  <c r="A161" i="1" s="1"/>
  <c r="O160" i="1"/>
  <c r="A160" i="1"/>
  <c r="O159" i="1"/>
  <c r="K159" i="1"/>
  <c r="J159" i="1"/>
  <c r="A159" i="1"/>
  <c r="O158" i="1"/>
  <c r="J158" i="1" s="1"/>
  <c r="K158" i="1"/>
  <c r="A158" i="1"/>
  <c r="O157" i="1"/>
  <c r="K157" i="1" s="1"/>
  <c r="J157" i="1"/>
  <c r="I157" i="1" s="1"/>
  <c r="A157" i="1"/>
  <c r="O156" i="1"/>
  <c r="B156" i="1"/>
  <c r="A156" i="1" s="1"/>
  <c r="O155" i="1"/>
  <c r="J155" i="1" s="1"/>
  <c r="B155" i="1"/>
  <c r="A155" i="1" s="1"/>
  <c r="O154" i="1"/>
  <c r="J154" i="1" s="1"/>
  <c r="K154" i="1"/>
  <c r="A154" i="1"/>
  <c r="O153" i="1"/>
  <c r="K153" i="1" s="1"/>
  <c r="J153" i="1"/>
  <c r="I153" i="1" s="1"/>
  <c r="A153" i="1"/>
  <c r="O152" i="1"/>
  <c r="A152" i="1"/>
  <c r="O151" i="1"/>
  <c r="K151" i="1"/>
  <c r="J151" i="1"/>
  <c r="A151" i="1"/>
  <c r="O150" i="1"/>
  <c r="J150" i="1" s="1"/>
  <c r="K150" i="1"/>
  <c r="O149" i="1"/>
  <c r="J149" i="1" s="1"/>
  <c r="K149" i="1"/>
  <c r="A149" i="1"/>
  <c r="O148" i="1"/>
  <c r="K148" i="1" s="1"/>
  <c r="J148" i="1"/>
  <c r="I148" i="1" s="1"/>
  <c r="A148" i="1"/>
  <c r="O147" i="1"/>
  <c r="A147" i="1"/>
  <c r="O146" i="1"/>
  <c r="K146" i="1"/>
  <c r="J146" i="1"/>
  <c r="B146" i="1"/>
  <c r="A146" i="1" s="1"/>
  <c r="O145" i="1"/>
  <c r="K145" i="1" s="1"/>
  <c r="B145" i="1"/>
  <c r="A145" i="1" s="1"/>
  <c r="O144" i="1"/>
  <c r="K144" i="1" s="1"/>
  <c r="J144" i="1"/>
  <c r="I144" i="1" s="1"/>
  <c r="A144" i="1"/>
  <c r="O143" i="1"/>
  <c r="A143" i="1"/>
  <c r="O142" i="1"/>
  <c r="K142" i="1"/>
  <c r="J142" i="1"/>
  <c r="A142" i="1"/>
  <c r="O141" i="1"/>
  <c r="J141" i="1" s="1"/>
  <c r="K141" i="1"/>
  <c r="A141" i="1"/>
  <c r="O140" i="1"/>
  <c r="K140" i="1" s="1"/>
  <c r="J140" i="1"/>
  <c r="I140" i="1" s="1"/>
  <c r="A140" i="1"/>
  <c r="O139" i="1"/>
  <c r="A139" i="1"/>
  <c r="O138" i="1"/>
  <c r="K138" i="1"/>
  <c r="J138" i="1"/>
  <c r="A138" i="1"/>
  <c r="O137" i="1"/>
  <c r="J137" i="1" s="1"/>
  <c r="K137" i="1"/>
  <c r="B137" i="1"/>
  <c r="A137" i="1" s="1"/>
  <c r="O136" i="1"/>
  <c r="K136" i="1" s="1"/>
  <c r="J136" i="1"/>
  <c r="I136" i="1" s="1"/>
  <c r="B136" i="1"/>
  <c r="A136" i="1" s="1"/>
  <c r="O135" i="1"/>
  <c r="K135" i="1" s="1"/>
  <c r="B135" i="1"/>
  <c r="A135" i="1"/>
  <c r="O134" i="1"/>
  <c r="K134" i="1"/>
  <c r="J134" i="1"/>
  <c r="A134" i="1"/>
  <c r="O133" i="1"/>
  <c r="J133" i="1" s="1"/>
  <c r="K133" i="1"/>
  <c r="A133" i="1"/>
  <c r="O132" i="1"/>
  <c r="K132" i="1" s="1"/>
  <c r="J132" i="1"/>
  <c r="I132" i="1" s="1"/>
  <c r="A132" i="1"/>
  <c r="O131" i="1"/>
  <c r="A131" i="1"/>
  <c r="O130" i="1"/>
  <c r="K130" i="1"/>
  <c r="J130" i="1"/>
  <c r="A130" i="1"/>
  <c r="O129" i="1"/>
  <c r="J129" i="1" s="1"/>
  <c r="K129" i="1"/>
  <c r="A129" i="1"/>
  <c r="O128" i="1"/>
  <c r="K128" i="1" s="1"/>
  <c r="J128" i="1"/>
  <c r="I128" i="1" s="1"/>
  <c r="B128" i="1"/>
  <c r="A128" i="1"/>
  <c r="O127" i="1"/>
  <c r="K127" i="1"/>
  <c r="J127" i="1"/>
  <c r="B127" i="1"/>
  <c r="A127" i="1" s="1"/>
  <c r="O126" i="1"/>
  <c r="K126" i="1"/>
  <c r="J126" i="1"/>
  <c r="B126" i="1"/>
  <c r="A126" i="1" s="1"/>
  <c r="O125" i="1"/>
  <c r="K125" i="1"/>
  <c r="J125" i="1"/>
  <c r="A125" i="1"/>
  <c r="O124" i="1"/>
  <c r="J124" i="1" s="1"/>
  <c r="K124" i="1"/>
  <c r="O123" i="1"/>
  <c r="J123" i="1" s="1"/>
  <c r="K123" i="1"/>
  <c r="A123" i="1"/>
  <c r="O122" i="1"/>
  <c r="K122" i="1" s="1"/>
  <c r="O121" i="1"/>
  <c r="K121" i="1"/>
  <c r="J121" i="1"/>
  <c r="O120" i="1"/>
  <c r="K120" i="1" s="1"/>
  <c r="J120" i="1"/>
  <c r="I120" i="1" s="1"/>
  <c r="A120" i="1"/>
  <c r="O119" i="1"/>
  <c r="A119" i="1"/>
  <c r="O118" i="1"/>
  <c r="K118" i="1"/>
  <c r="J118" i="1"/>
  <c r="A118" i="1"/>
  <c r="O117" i="1"/>
  <c r="J117" i="1" s="1"/>
  <c r="K117" i="1"/>
  <c r="A117" i="1"/>
  <c r="O116" i="1"/>
  <c r="K116" i="1" s="1"/>
  <c r="J116" i="1"/>
  <c r="I116" i="1" s="1"/>
  <c r="B116" i="1"/>
  <c r="A116" i="1" s="1"/>
  <c r="O115" i="1"/>
  <c r="K115" i="1" s="1"/>
  <c r="B115" i="1"/>
  <c r="A115" i="1" s="1"/>
  <c r="O114" i="1"/>
  <c r="K114" i="1" s="1"/>
  <c r="J114" i="1"/>
  <c r="I114" i="1" s="1"/>
  <c r="A114" i="1"/>
  <c r="O113" i="1"/>
  <c r="A113" i="1"/>
  <c r="O112" i="1"/>
  <c r="K112" i="1"/>
  <c r="J112" i="1"/>
  <c r="A112" i="1"/>
  <c r="O111" i="1"/>
  <c r="J111" i="1" s="1"/>
  <c r="K111" i="1"/>
  <c r="B111" i="1"/>
  <c r="A111" i="1" s="1"/>
  <c r="O110" i="1"/>
  <c r="B110" i="1"/>
  <c r="A110" i="1" s="1"/>
  <c r="O109" i="1"/>
  <c r="J109" i="1" s="1"/>
  <c r="K109" i="1"/>
  <c r="B109" i="1"/>
  <c r="A109" i="1" s="1"/>
  <c r="O108" i="1"/>
  <c r="B108" i="1"/>
  <c r="A108" i="1" s="1"/>
  <c r="O107" i="1"/>
  <c r="J107" i="1" s="1"/>
  <c r="K107" i="1"/>
  <c r="B107" i="1"/>
  <c r="A107" i="1" s="1"/>
  <c r="O106" i="1"/>
  <c r="A106" i="1"/>
  <c r="O105" i="1"/>
  <c r="K105" i="1"/>
  <c r="J105" i="1"/>
  <c r="A105" i="1"/>
  <c r="O104" i="1"/>
  <c r="J104" i="1" s="1"/>
  <c r="K104" i="1"/>
  <c r="A104" i="1"/>
  <c r="O103" i="1"/>
  <c r="K103" i="1" s="1"/>
  <c r="B103" i="1"/>
  <c r="A103" i="1"/>
  <c r="O102" i="1"/>
  <c r="K102" i="1"/>
  <c r="J102" i="1"/>
  <c r="B102" i="1"/>
  <c r="A102" i="1" s="1"/>
  <c r="O101" i="1"/>
  <c r="K101" i="1"/>
  <c r="J101" i="1"/>
  <c r="B101" i="1"/>
  <c r="A101" i="1" s="1"/>
  <c r="O100" i="1"/>
  <c r="K100" i="1"/>
  <c r="J100" i="1"/>
  <c r="B100" i="1"/>
  <c r="A100" i="1" s="1"/>
  <c r="O99" i="1"/>
  <c r="K99" i="1"/>
  <c r="J99" i="1"/>
  <c r="B99" i="1"/>
  <c r="A99" i="1" s="1"/>
  <c r="O98" i="1"/>
  <c r="K98" i="1" s="1"/>
  <c r="B98" i="1"/>
  <c r="A98" i="1" s="1"/>
  <c r="O97" i="1"/>
  <c r="K97" i="1" s="1"/>
  <c r="J97" i="1"/>
  <c r="I97" i="1" s="1"/>
  <c r="B97" i="1"/>
  <c r="A97" i="1" s="1"/>
  <c r="O96" i="1"/>
  <c r="K96" i="1" s="1"/>
  <c r="B96" i="1"/>
  <c r="A96" i="1" s="1"/>
  <c r="O95" i="1"/>
  <c r="K95" i="1" s="1"/>
  <c r="J95" i="1"/>
  <c r="I95" i="1" s="1"/>
  <c r="B95" i="1"/>
  <c r="A95" i="1"/>
  <c r="O94" i="1"/>
  <c r="K94" i="1"/>
  <c r="J94" i="1"/>
  <c r="B94" i="1"/>
  <c r="A94" i="1" s="1"/>
  <c r="O93" i="1"/>
  <c r="K93" i="1"/>
  <c r="J93" i="1"/>
  <c r="B93" i="1"/>
  <c r="A93" i="1" s="1"/>
  <c r="O92" i="1"/>
  <c r="K92" i="1"/>
  <c r="J92" i="1"/>
  <c r="B92" i="1"/>
  <c r="A92" i="1" s="1"/>
  <c r="O91" i="1"/>
  <c r="K91" i="1"/>
  <c r="J91" i="1"/>
  <c r="B91" i="1"/>
  <c r="A91" i="1" s="1"/>
  <c r="O90" i="1"/>
  <c r="K90" i="1" s="1"/>
  <c r="J90" i="1"/>
  <c r="A90" i="1"/>
  <c r="O89" i="1"/>
  <c r="J89" i="1" s="1"/>
  <c r="A89" i="1"/>
  <c r="O88" i="1"/>
  <c r="K88" i="1"/>
  <c r="J88" i="1"/>
  <c r="B88" i="1"/>
  <c r="A88" i="1" s="1"/>
  <c r="O87" i="1"/>
  <c r="K87" i="1" s="1"/>
  <c r="J87" i="1"/>
  <c r="B87" i="1"/>
  <c r="A87" i="1" s="1"/>
  <c r="O86" i="1"/>
  <c r="K86" i="1" s="1"/>
  <c r="J86" i="1"/>
  <c r="A86" i="1"/>
  <c r="O85" i="1"/>
  <c r="J85" i="1" s="1"/>
  <c r="A85" i="1"/>
  <c r="O84" i="1"/>
  <c r="K84" i="1"/>
  <c r="J84" i="1"/>
  <c r="B84" i="1"/>
  <c r="A84" i="1" s="1"/>
  <c r="O83" i="1"/>
  <c r="K83" i="1"/>
  <c r="J83" i="1"/>
  <c r="B83" i="1"/>
  <c r="A83" i="1" s="1"/>
  <c r="O82" i="1"/>
  <c r="K82" i="1" s="1"/>
  <c r="J82" i="1"/>
  <c r="B82" i="1"/>
  <c r="A82" i="1" s="1"/>
  <c r="O81" i="1"/>
  <c r="K81" i="1" s="1"/>
  <c r="J81" i="1"/>
  <c r="B81" i="1"/>
  <c r="A81" i="1" s="1"/>
  <c r="O80" i="1"/>
  <c r="K80" i="1" s="1"/>
  <c r="J80" i="1"/>
  <c r="B80" i="1"/>
  <c r="A80" i="1" s="1"/>
  <c r="O79" i="1"/>
  <c r="K79" i="1" s="1"/>
  <c r="J79" i="1"/>
  <c r="B79" i="1"/>
  <c r="A79" i="1"/>
  <c r="O78" i="1"/>
  <c r="K78" i="1"/>
  <c r="J78" i="1"/>
  <c r="A78" i="1"/>
  <c r="O77" i="1"/>
  <c r="J77" i="1" s="1"/>
  <c r="K77" i="1"/>
  <c r="A77" i="1"/>
  <c r="O76" i="1"/>
  <c r="K76" i="1" s="1"/>
  <c r="J76" i="1"/>
  <c r="A76" i="1"/>
  <c r="O75" i="1"/>
  <c r="J75" i="1" s="1"/>
  <c r="A75" i="1"/>
  <c r="O74" i="1"/>
  <c r="K74" i="1"/>
  <c r="J74" i="1"/>
  <c r="A74" i="1"/>
  <c r="O73" i="1"/>
  <c r="J73" i="1" s="1"/>
  <c r="K73" i="1"/>
  <c r="A73" i="1"/>
  <c r="O72" i="1"/>
  <c r="K72" i="1" s="1"/>
  <c r="J72" i="1"/>
  <c r="B72" i="1"/>
  <c r="A72" i="1"/>
  <c r="O71" i="1"/>
  <c r="K71" i="1"/>
  <c r="J71" i="1"/>
  <c r="B71" i="1"/>
  <c r="A71" i="1" s="1"/>
  <c r="O70" i="1"/>
  <c r="K70" i="1"/>
  <c r="J70" i="1"/>
  <c r="B70" i="1"/>
  <c r="A70" i="1" s="1"/>
  <c r="O69" i="1"/>
  <c r="K69" i="1"/>
  <c r="J69" i="1"/>
  <c r="B69" i="1"/>
  <c r="A69" i="1" s="1"/>
  <c r="O68" i="1"/>
  <c r="K68" i="1"/>
  <c r="J68" i="1"/>
  <c r="B68" i="1"/>
  <c r="A68" i="1" s="1"/>
  <c r="O67" i="1"/>
  <c r="K67" i="1" s="1"/>
  <c r="J67" i="1"/>
  <c r="B67" i="1"/>
  <c r="A67" i="1" s="1"/>
  <c r="O66" i="1"/>
  <c r="J66" i="1" s="1"/>
  <c r="A66" i="1"/>
  <c r="O65" i="1"/>
  <c r="K65" i="1"/>
  <c r="J65" i="1"/>
  <c r="B65" i="1"/>
  <c r="A65" i="1" s="1"/>
  <c r="O64" i="1"/>
  <c r="K64" i="1" s="1"/>
  <c r="J64" i="1"/>
  <c r="A64" i="1"/>
  <c r="O63" i="1"/>
  <c r="K63" i="1" s="1"/>
  <c r="A63" i="1"/>
  <c r="O62" i="1"/>
  <c r="K62" i="1" s="1"/>
  <c r="J62" i="1"/>
  <c r="A62" i="1"/>
  <c r="O61" i="1"/>
  <c r="J61" i="1" s="1"/>
  <c r="A61" i="1"/>
  <c r="O60" i="1"/>
  <c r="K60" i="1"/>
  <c r="J60" i="1"/>
  <c r="A60" i="1"/>
  <c r="O59" i="1"/>
  <c r="J59" i="1" s="1"/>
  <c r="K59" i="1"/>
  <c r="A59" i="1"/>
  <c r="O58" i="1"/>
  <c r="K58" i="1" s="1"/>
  <c r="J58" i="1"/>
  <c r="A58" i="1"/>
  <c r="O57" i="1"/>
  <c r="J57" i="1" s="1"/>
  <c r="A57" i="1"/>
  <c r="O56" i="1"/>
  <c r="K56" i="1"/>
  <c r="J56" i="1"/>
  <c r="A56" i="1"/>
  <c r="O55" i="1"/>
  <c r="J55" i="1" s="1"/>
  <c r="K55" i="1"/>
  <c r="A55" i="1"/>
  <c r="O54" i="1"/>
  <c r="K54" i="1" s="1"/>
  <c r="J54" i="1"/>
  <c r="A54" i="1"/>
  <c r="O53" i="1"/>
  <c r="J53" i="1" s="1"/>
  <c r="A53" i="1"/>
  <c r="O52" i="1"/>
  <c r="K52" i="1"/>
  <c r="J52" i="1"/>
  <c r="A52" i="1"/>
  <c r="O51" i="1"/>
  <c r="J51" i="1" s="1"/>
  <c r="K51" i="1"/>
  <c r="A51" i="1"/>
  <c r="O50" i="1"/>
  <c r="K50" i="1" s="1"/>
  <c r="J50" i="1"/>
  <c r="A50" i="1"/>
  <c r="O49" i="1"/>
  <c r="J49" i="1" s="1"/>
  <c r="A49" i="1"/>
  <c r="O48" i="1"/>
  <c r="K48" i="1"/>
  <c r="J48" i="1"/>
  <c r="I48" i="1" s="1"/>
  <c r="A48" i="1"/>
  <c r="O47" i="1"/>
  <c r="J47" i="1" s="1"/>
  <c r="A47" i="1"/>
  <c r="O46" i="1"/>
  <c r="K46" i="1" s="1"/>
  <c r="J46" i="1"/>
  <c r="A46" i="1"/>
  <c r="O45" i="1"/>
  <c r="J45" i="1" s="1"/>
  <c r="A45" i="1"/>
  <c r="O44" i="1"/>
  <c r="K44" i="1"/>
  <c r="J44" i="1"/>
  <c r="A44" i="1"/>
  <c r="O43" i="1"/>
  <c r="J43" i="1" s="1"/>
  <c r="K43" i="1"/>
  <c r="O42" i="1"/>
  <c r="J42" i="1" s="1"/>
  <c r="K42" i="1"/>
  <c r="A42" i="1"/>
  <c r="O41" i="1"/>
  <c r="K41" i="1" s="1"/>
  <c r="J41" i="1"/>
  <c r="A41" i="1"/>
  <c r="O40" i="1"/>
  <c r="J40" i="1" s="1"/>
  <c r="A40" i="1"/>
  <c r="O39" i="1"/>
  <c r="K39" i="1"/>
  <c r="J39" i="1"/>
  <c r="A39" i="1"/>
  <c r="O38" i="1"/>
  <c r="J38" i="1" s="1"/>
  <c r="K38" i="1"/>
  <c r="A38" i="1"/>
  <c r="O37" i="1"/>
  <c r="K37" i="1" s="1"/>
  <c r="J37" i="1"/>
  <c r="O36" i="1"/>
  <c r="K36" i="1"/>
  <c r="J36" i="1"/>
  <c r="B36" i="1"/>
  <c r="A36" i="1" s="1"/>
  <c r="O35" i="1"/>
  <c r="K35" i="1" s="1"/>
  <c r="J35" i="1"/>
  <c r="B35" i="1"/>
  <c r="A35" i="1" s="1"/>
  <c r="O34" i="1"/>
  <c r="K34" i="1" s="1"/>
  <c r="J34" i="1"/>
  <c r="B34" i="1"/>
  <c r="A34" i="1" s="1"/>
  <c r="O33" i="1"/>
  <c r="K33" i="1" s="1"/>
  <c r="J33" i="1"/>
  <c r="B33" i="1"/>
  <c r="A33" i="1" s="1"/>
  <c r="O32" i="1"/>
  <c r="K32" i="1" s="1"/>
  <c r="J32" i="1"/>
  <c r="B32" i="1"/>
  <c r="A32" i="1"/>
  <c r="O31" i="1"/>
  <c r="K31" i="1"/>
  <c r="J31" i="1"/>
  <c r="B31" i="1"/>
  <c r="A31" i="1" s="1"/>
  <c r="O30" i="1"/>
  <c r="K30" i="1"/>
  <c r="J30" i="1"/>
  <c r="B30" i="1"/>
  <c r="A30" i="1" s="1"/>
  <c r="O29" i="1"/>
  <c r="K29" i="1"/>
  <c r="J29" i="1"/>
  <c r="A29" i="1"/>
  <c r="O28" i="1"/>
  <c r="J28" i="1" s="1"/>
  <c r="K28" i="1"/>
  <c r="A28" i="1"/>
  <c r="O27" i="1"/>
  <c r="K27" i="1" s="1"/>
  <c r="J27" i="1"/>
  <c r="A27" i="1"/>
  <c r="O26" i="1"/>
  <c r="J26" i="1" s="1"/>
  <c r="A26" i="1"/>
  <c r="O25" i="1"/>
  <c r="K25" i="1"/>
  <c r="J25" i="1"/>
  <c r="A25" i="1"/>
  <c r="O24" i="1"/>
  <c r="J24" i="1" s="1"/>
  <c r="A24" i="1"/>
  <c r="O23" i="1"/>
  <c r="K23" i="1"/>
  <c r="J23" i="1"/>
  <c r="A23" i="1"/>
  <c r="O22" i="1"/>
  <c r="J22" i="1" s="1"/>
  <c r="K22" i="1"/>
  <c r="A22" i="1"/>
  <c r="O21" i="1"/>
  <c r="K21" i="1" s="1"/>
  <c r="J21" i="1"/>
  <c r="A21" i="1"/>
  <c r="O20" i="1"/>
  <c r="J20" i="1" s="1"/>
  <c r="A20" i="1"/>
  <c r="O19" i="1"/>
  <c r="K19" i="1"/>
  <c r="J19" i="1"/>
  <c r="A19" i="1"/>
  <c r="O18" i="1"/>
  <c r="J18" i="1" s="1"/>
  <c r="K18" i="1"/>
  <c r="B18" i="1"/>
  <c r="A18" i="1" s="1"/>
  <c r="O17" i="1"/>
  <c r="J17" i="1" s="1"/>
  <c r="B17" i="1"/>
  <c r="A17" i="1" s="1"/>
  <c r="O16" i="1"/>
  <c r="J16" i="1" s="1"/>
  <c r="K16" i="1"/>
  <c r="B16" i="1"/>
  <c r="A16" i="1" s="1"/>
  <c r="O15" i="1"/>
  <c r="J15" i="1" s="1"/>
  <c r="B15" i="1"/>
  <c r="A15" i="1" s="1"/>
  <c r="O14" i="1"/>
  <c r="J14" i="1" s="1"/>
  <c r="K14" i="1"/>
  <c r="B14" i="1"/>
  <c r="A14" i="1" s="1"/>
  <c r="O13" i="1"/>
  <c r="J13" i="1" s="1"/>
  <c r="B13" i="1"/>
  <c r="A13" i="1" s="1"/>
  <c r="O12" i="1"/>
  <c r="J12" i="1" s="1"/>
  <c r="K12" i="1"/>
  <c r="A12" i="1"/>
  <c r="O11" i="1"/>
  <c r="K11" i="1" s="1"/>
  <c r="J11" i="1"/>
  <c r="O10" i="1"/>
  <c r="K10" i="1"/>
  <c r="J10" i="1"/>
  <c r="O9" i="1"/>
  <c r="K9" i="1" s="1"/>
  <c r="J9" i="1"/>
  <c r="O8" i="1"/>
  <c r="K8" i="1"/>
  <c r="J8" i="1"/>
  <c r="O7" i="1"/>
  <c r="K7" i="1" s="1"/>
  <c r="J7" i="1"/>
  <c r="O6" i="1"/>
  <c r="K6" i="1"/>
  <c r="J6" i="1"/>
  <c r="A6" i="1"/>
  <c r="O5" i="1"/>
  <c r="J5" i="1" s="1"/>
  <c r="K5" i="1"/>
  <c r="A5" i="1"/>
  <c r="O4" i="1"/>
  <c r="K4" i="1" s="1"/>
  <c r="J4" i="1"/>
  <c r="A4" i="1"/>
  <c r="O3" i="1"/>
  <c r="J3" i="1" s="1"/>
  <c r="A3" i="1"/>
  <c r="O2" i="1"/>
  <c r="K2" i="1"/>
  <c r="J2" i="1"/>
  <c r="A2" i="1"/>
  <c r="I4" i="1" l="1"/>
  <c r="I7" i="1"/>
  <c r="I9" i="1"/>
  <c r="I11" i="1"/>
  <c r="I21" i="1"/>
  <c r="I27" i="1"/>
  <c r="I32" i="1"/>
  <c r="I33" i="1"/>
  <c r="I34" i="1"/>
  <c r="I35" i="1"/>
  <c r="I37" i="1"/>
  <c r="I40" i="1"/>
  <c r="I41" i="1"/>
  <c r="I45" i="1"/>
  <c r="I46" i="1"/>
  <c r="I50" i="1"/>
  <c r="I53" i="1"/>
  <c r="I54" i="1"/>
  <c r="I58" i="1"/>
  <c r="I61" i="1"/>
  <c r="I62" i="1"/>
  <c r="I64" i="1"/>
  <c r="I67" i="1"/>
  <c r="I72" i="1"/>
  <c r="I76" i="1"/>
  <c r="I79" i="1"/>
  <c r="I80" i="1"/>
  <c r="I81" i="1"/>
  <c r="I82" i="1"/>
  <c r="I85" i="1"/>
  <c r="I86" i="1"/>
  <c r="I87" i="1"/>
  <c r="I90" i="1"/>
  <c r="J108" i="1"/>
  <c r="K108" i="1"/>
  <c r="J113" i="1"/>
  <c r="K113" i="1"/>
  <c r="J119" i="1"/>
  <c r="K119" i="1"/>
  <c r="J131" i="1"/>
  <c r="K131" i="1"/>
  <c r="J139" i="1"/>
  <c r="K139" i="1"/>
  <c r="I139" i="1" s="1"/>
  <c r="J143" i="1"/>
  <c r="K143" i="1"/>
  <c r="I143" i="1" s="1"/>
  <c r="J147" i="1"/>
  <c r="K147" i="1"/>
  <c r="J152" i="1"/>
  <c r="K152" i="1"/>
  <c r="I152" i="1" s="1"/>
  <c r="J156" i="1"/>
  <c r="K156" i="1"/>
  <c r="J160" i="1"/>
  <c r="K160" i="1"/>
  <c r="J178" i="1"/>
  <c r="K178" i="1"/>
  <c r="I2" i="1"/>
  <c r="K3" i="1"/>
  <c r="I3" i="1" s="1"/>
  <c r="I5" i="1"/>
  <c r="I6" i="1"/>
  <c r="I8" i="1"/>
  <c r="I10" i="1"/>
  <c r="I12" i="1"/>
  <c r="K13" i="1"/>
  <c r="I13" i="1" s="1"/>
  <c r="I14" i="1"/>
  <c r="K15" i="1"/>
  <c r="I15" i="1" s="1"/>
  <c r="I16" i="1"/>
  <c r="K17" i="1"/>
  <c r="I17" i="1" s="1"/>
  <c r="I18" i="1"/>
  <c r="I19" i="1"/>
  <c r="K20" i="1"/>
  <c r="I20" i="1" s="1"/>
  <c r="I22" i="1"/>
  <c r="I23" i="1"/>
  <c r="I25" i="1"/>
  <c r="K26" i="1"/>
  <c r="I26" i="1" s="1"/>
  <c r="I28" i="1"/>
  <c r="I29" i="1"/>
  <c r="I30" i="1"/>
  <c r="I31" i="1"/>
  <c r="I36" i="1"/>
  <c r="I38" i="1"/>
  <c r="I39" i="1"/>
  <c r="K40" i="1"/>
  <c r="I42" i="1"/>
  <c r="I43" i="1"/>
  <c r="I44" i="1"/>
  <c r="K45" i="1"/>
  <c r="K49" i="1"/>
  <c r="I49" i="1" s="1"/>
  <c r="I51" i="1"/>
  <c r="I52" i="1"/>
  <c r="K53" i="1"/>
  <c r="I55" i="1"/>
  <c r="I56" i="1"/>
  <c r="K57" i="1"/>
  <c r="I57" i="1" s="1"/>
  <c r="I59" i="1"/>
  <c r="I60" i="1"/>
  <c r="K61" i="1"/>
  <c r="I65" i="1"/>
  <c r="K66" i="1"/>
  <c r="I66" i="1" s="1"/>
  <c r="I68" i="1"/>
  <c r="I69" i="1"/>
  <c r="I70" i="1"/>
  <c r="I71" i="1"/>
  <c r="I73" i="1"/>
  <c r="I74" i="1"/>
  <c r="K75" i="1"/>
  <c r="I75" i="1" s="1"/>
  <c r="I77" i="1"/>
  <c r="I78" i="1"/>
  <c r="I83" i="1"/>
  <c r="I84" i="1"/>
  <c r="K85" i="1"/>
  <c r="I88" i="1"/>
  <c r="K89" i="1"/>
  <c r="I89" i="1" s="1"/>
  <c r="I91" i="1"/>
  <c r="I92" i="1"/>
  <c r="J96" i="1"/>
  <c r="I96" i="1" s="1"/>
  <c r="J98" i="1"/>
  <c r="I98" i="1" s="1"/>
  <c r="J103" i="1"/>
  <c r="I103" i="1" s="1"/>
  <c r="J106" i="1"/>
  <c r="K106" i="1"/>
  <c r="J110" i="1"/>
  <c r="K110" i="1"/>
  <c r="J115" i="1"/>
  <c r="I115" i="1" s="1"/>
  <c r="J122" i="1"/>
  <c r="I122" i="1" s="1"/>
  <c r="J135" i="1"/>
  <c r="I135" i="1" s="1"/>
  <c r="J145" i="1"/>
  <c r="I145" i="1" s="1"/>
  <c r="J169" i="1"/>
  <c r="I169" i="1" s="1"/>
  <c r="J182" i="1"/>
  <c r="I182" i="1" s="1"/>
  <c r="K182" i="1"/>
  <c r="J184" i="1"/>
  <c r="I184" i="1" s="1"/>
  <c r="J188" i="1"/>
  <c r="I188" i="1" s="1"/>
  <c r="J192" i="1"/>
  <c r="I192" i="1" s="1"/>
  <c r="J202" i="1"/>
  <c r="I202" i="1" s="1"/>
  <c r="I93" i="1"/>
  <c r="I94" i="1"/>
  <c r="I99" i="1"/>
  <c r="I100" i="1"/>
  <c r="I101" i="1"/>
  <c r="I102" i="1"/>
  <c r="I104" i="1"/>
  <c r="I105" i="1"/>
  <c r="I107" i="1"/>
  <c r="I109" i="1"/>
  <c r="I111" i="1"/>
  <c r="I112" i="1"/>
  <c r="I117" i="1"/>
  <c r="I118" i="1"/>
  <c r="I121" i="1"/>
  <c r="I123" i="1"/>
  <c r="I124" i="1"/>
  <c r="I125" i="1"/>
  <c r="I126" i="1"/>
  <c r="I127" i="1"/>
  <c r="I129" i="1"/>
  <c r="I130" i="1"/>
  <c r="I133" i="1"/>
  <c r="I134" i="1"/>
  <c r="I138" i="1"/>
  <c r="I142" i="1"/>
  <c r="I146" i="1"/>
  <c r="I151" i="1"/>
  <c r="I159" i="1"/>
  <c r="I163" i="1"/>
  <c r="I164" i="1"/>
  <c r="I165" i="1"/>
  <c r="I166" i="1"/>
  <c r="I181" i="1"/>
  <c r="I187" i="1"/>
  <c r="I189" i="1"/>
  <c r="I191" i="1"/>
  <c r="K24" i="1"/>
  <c r="I24" i="1" s="1"/>
  <c r="K47" i="1"/>
  <c r="I47" i="1" s="1"/>
  <c r="J63" i="1"/>
  <c r="I63" i="1" s="1"/>
  <c r="I137" i="1"/>
  <c r="I141" i="1"/>
  <c r="I147" i="1"/>
  <c r="I149" i="1"/>
  <c r="I150" i="1"/>
  <c r="I154" i="1"/>
  <c r="K155" i="1"/>
  <c r="I156" i="1"/>
  <c r="I158" i="1"/>
  <c r="I160" i="1"/>
  <c r="K161" i="1"/>
  <c r="K168" i="1"/>
  <c r="K170" i="1"/>
  <c r="K172" i="1"/>
  <c r="I173" i="1"/>
  <c r="K174" i="1"/>
  <c r="I174" i="1" s="1"/>
  <c r="K175" i="1"/>
  <c r="I176" i="1"/>
  <c r="K177" i="1"/>
  <c r="I178" i="1"/>
  <c r="K179" i="1"/>
  <c r="I180" i="1"/>
  <c r="K183" i="1"/>
  <c r="I183" i="1" s="1"/>
  <c r="K185" i="1"/>
  <c r="K193" i="1"/>
  <c r="I193" i="1" s="1"/>
  <c r="K194" i="1"/>
  <c r="K195" i="1"/>
  <c r="I195" i="1" s="1"/>
  <c r="K196" i="1"/>
  <c r="K197" i="1"/>
  <c r="I197" i="1" s="1"/>
  <c r="K198" i="1"/>
  <c r="K199" i="1"/>
  <c r="I199" i="1" s="1"/>
  <c r="K201" i="1"/>
  <c r="I155" i="1"/>
  <c r="I161" i="1"/>
  <c r="I168" i="1"/>
  <c r="I170" i="1"/>
  <c r="I172" i="1"/>
  <c r="I175" i="1"/>
  <c r="I177" i="1"/>
  <c r="I179" i="1"/>
  <c r="I185" i="1"/>
  <c r="I194" i="1"/>
  <c r="I196" i="1"/>
  <c r="I198" i="1"/>
  <c r="I201" i="1"/>
  <c r="I203" i="1"/>
  <c r="I110" i="1" l="1"/>
  <c r="I106" i="1"/>
  <c r="I131" i="1"/>
  <c r="I119" i="1"/>
  <c r="I113" i="1"/>
  <c r="I108" i="1"/>
</calcChain>
</file>

<file path=xl/sharedStrings.xml><?xml version="1.0" encoding="utf-8"?>
<sst xmlns="http://schemas.openxmlformats.org/spreadsheetml/2006/main" count="767" uniqueCount="209">
  <si>
    <t>NCDOT Division</t>
  </si>
  <si>
    <t>County</t>
  </si>
  <si>
    <t>Grantee</t>
  </si>
  <si>
    <t>NCDOT Agreement Number</t>
  </si>
  <si>
    <t>Program Description</t>
  </si>
  <si>
    <t>Total Agreement Amount</t>
  </si>
  <si>
    <t>Federal Amount</t>
  </si>
  <si>
    <t>State Amount</t>
  </si>
  <si>
    <t>Type</t>
  </si>
  <si>
    <t>Agreement Posting Date (Obligation)</t>
  </si>
  <si>
    <t>Funds (federal, state or both)</t>
  </si>
  <si>
    <t>Fed Fund %</t>
  </si>
  <si>
    <t>State Funding %</t>
  </si>
  <si>
    <t>Local Funding %</t>
  </si>
  <si>
    <t>Total Project Cost</t>
  </si>
  <si>
    <t>Rockingham</t>
  </si>
  <si>
    <t>ADTS OF ROCKINGHAM COUNTY</t>
  </si>
  <si>
    <t>P2020_5311_CARES_OPER</t>
  </si>
  <si>
    <t>Operating</t>
  </si>
  <si>
    <t>P2021_5310_OPERATING</t>
  </si>
  <si>
    <t>Alamance</t>
  </si>
  <si>
    <t>ALAMANCE COUNTY TRANSPORTATION</t>
  </si>
  <si>
    <t>P2020_5307_SUBS_CAPITAL</t>
  </si>
  <si>
    <t>Capital</t>
  </si>
  <si>
    <t>P2020_5307_SUBS _OPER</t>
  </si>
  <si>
    <t>Camden, Chowan, Currituck, Pasquotank, Perquimins</t>
  </si>
  <si>
    <t>ALBEMARLE REGIONAL HEALTH SERVICES</t>
  </si>
  <si>
    <t>P2020_JARC_OPERATING</t>
  </si>
  <si>
    <t>P2020_RURAL STATE OPER</t>
  </si>
  <si>
    <t>P2021_5311_ADMIN</t>
  </si>
  <si>
    <t>Alexander</t>
  </si>
  <si>
    <t>ALEXANDER COUNTY</t>
  </si>
  <si>
    <t>P2020_5310_CAPITAL</t>
  </si>
  <si>
    <t>ALLEGHANY COUNTY</t>
  </si>
  <si>
    <t>ANSON COUNTY</t>
  </si>
  <si>
    <t>P2020_5311_ADMIN</t>
  </si>
  <si>
    <t>P2020_CAPITAL</t>
  </si>
  <si>
    <t>APPALCART</t>
  </si>
  <si>
    <t>Ashe</t>
  </si>
  <si>
    <t>ASHE COUNTY TRANSPORTATION</t>
  </si>
  <si>
    <t>Avery</t>
  </si>
  <si>
    <t>AVERY COUNTY TRANSPORTATION</t>
  </si>
  <si>
    <t>Beaufort</t>
  </si>
  <si>
    <t>BEAUFORT COUNTY DEVELOPMENTAL</t>
  </si>
  <si>
    <t>Bladen</t>
  </si>
  <si>
    <t>BLADEN COUNTY</t>
  </si>
  <si>
    <t>Brunswick</t>
  </si>
  <si>
    <t>BRUNSWICK TRANSIT SYSTEM INC</t>
  </si>
  <si>
    <t>BUNCOMBE COUNTY</t>
  </si>
  <si>
    <t>CABARRUS COUNTY</t>
  </si>
  <si>
    <t>CARTERET COUNTY</t>
  </si>
  <si>
    <t>CASWELL COUNTY</t>
  </si>
  <si>
    <t>Lee, Chatham</t>
  </si>
  <si>
    <t>CENTRAL CAROLINA COMMUNITY COLLEGE</t>
  </si>
  <si>
    <t>P2021_5310_CAPITAL</t>
  </si>
  <si>
    <t>Chatham</t>
  </si>
  <si>
    <t>CHATHAM TRANSIT NETWORK</t>
  </si>
  <si>
    <t>Cherokee</t>
  </si>
  <si>
    <t>CHEROKEE COUNTY</t>
  </si>
  <si>
    <t>1, 4</t>
  </si>
  <si>
    <t>Bertie, Halifax, Hertford, Northampton</t>
  </si>
  <si>
    <t>CHOANOKE PUBLIC TRANSPORTATION</t>
  </si>
  <si>
    <t>Buncombe</t>
  </si>
  <si>
    <t>CITY OF ASHEVILLE</t>
  </si>
  <si>
    <t>P2020_5303_PLANNING</t>
  </si>
  <si>
    <t>Planning</t>
  </si>
  <si>
    <t>CITY OF BURLINGTON</t>
  </si>
  <si>
    <t>Mecklenburg</t>
  </si>
  <si>
    <t>CITY OF CHARLOTTE</t>
  </si>
  <si>
    <t>P2020_URBAN STATE MATCH</t>
  </si>
  <si>
    <t>Urban State Match</t>
  </si>
  <si>
    <t>Cabarrus</t>
  </si>
  <si>
    <t>CITY OF CONCORD</t>
  </si>
  <si>
    <t>Durham</t>
  </si>
  <si>
    <t>CITY OF DURHAM MPO</t>
  </si>
  <si>
    <t>Gaston</t>
  </si>
  <si>
    <t>CITY OF GASTONIA</t>
  </si>
  <si>
    <t>Wayne</t>
  </si>
  <si>
    <t>CITY OF GOLDSBORO</t>
  </si>
  <si>
    <t>Guilford</t>
  </si>
  <si>
    <t>CITY OF GREENSBORO</t>
  </si>
  <si>
    <t>CITY OF HIGH POINT</t>
  </si>
  <si>
    <t>P2020_DEMONSTRATION</t>
  </si>
  <si>
    <t>Demonstration</t>
  </si>
  <si>
    <t>Onslow</t>
  </si>
  <si>
    <t>CITY OF JACKSONVILLE</t>
  </si>
  <si>
    <t>Craven</t>
  </si>
  <si>
    <t>CITY OF NEW BERN</t>
  </si>
  <si>
    <t>Wake</t>
  </si>
  <si>
    <t>CITY OF RALEIGH</t>
  </si>
  <si>
    <t>CITY OF REIDSVILLE</t>
  </si>
  <si>
    <t>Edgecombe</t>
  </si>
  <si>
    <t>CITY OF ROCKY MOUNT</t>
  </si>
  <si>
    <t>New Hanover</t>
  </si>
  <si>
    <t>CITY OF WILMINGTON</t>
  </si>
  <si>
    <t>CITY OF WILSON</t>
  </si>
  <si>
    <t>Forsyth</t>
  </si>
  <si>
    <t>CITY OF WINSTON SALEM</t>
  </si>
  <si>
    <t>CLAY COUNTY</t>
  </si>
  <si>
    <t>COLUMBUS COUNTY</t>
  </si>
  <si>
    <t>Johnston</t>
  </si>
  <si>
    <t>COMMUNITY AND SENIOR SERVICES OF</t>
  </si>
  <si>
    <t>COUNTY OF DARE</t>
  </si>
  <si>
    <t>COUNTY OF HARNETT</t>
  </si>
  <si>
    <t>COUNTY OF LEE</t>
  </si>
  <si>
    <t>McDowell</t>
  </si>
  <si>
    <t>COUNTY OF MCDOWELL</t>
  </si>
  <si>
    <t>CRAVEN COUNTY</t>
  </si>
  <si>
    <t>Cumberland</t>
  </si>
  <si>
    <t>CUMBERLAND COUNTY FINANCE DEPT</t>
  </si>
  <si>
    <t>CUMBERLAND COUNTY JOINT</t>
  </si>
  <si>
    <t>DAVIDSON COUNTY</t>
  </si>
  <si>
    <t>DUPLIN COUNTY</t>
  </si>
  <si>
    <t>GASTON COUNTY</t>
  </si>
  <si>
    <t>GATES COUNTY</t>
  </si>
  <si>
    <t>GOLDSBORO WAYNE TRANSPORTATION</t>
  </si>
  <si>
    <t>Graham</t>
  </si>
  <si>
    <t>GRAHAM COUNTY</t>
  </si>
  <si>
    <t>GREENE COUNTY</t>
  </si>
  <si>
    <t>GUILFORD COUNTY</t>
  </si>
  <si>
    <t>HOKE COUNTY</t>
  </si>
  <si>
    <t>Hyde</t>
  </si>
  <si>
    <t>HYDE COUNTY HEALTH DEPT.</t>
  </si>
  <si>
    <t>HYDE COUNTY NON-PROFIT PRIVATE</t>
  </si>
  <si>
    <t>IREDELL COUNTY</t>
  </si>
  <si>
    <t>P2021_TRAVELERS AID</t>
  </si>
  <si>
    <t>Travelers Aid</t>
  </si>
  <si>
    <t>Iredell</t>
  </si>
  <si>
    <t>IREDELL COUNTY COUNCIL ON AGING INC</t>
  </si>
  <si>
    <t>Jackson</t>
  </si>
  <si>
    <t>JACKSON COUNTY TRANSIT</t>
  </si>
  <si>
    <t>JOHNSTON COUNTY INDUSTRIES INC</t>
  </si>
  <si>
    <t>Franklin, Granville, Vance, Warren</t>
  </si>
  <si>
    <t>KERR AREA TRANSPORTATION</t>
  </si>
  <si>
    <t>13, 14</t>
  </si>
  <si>
    <t>Buncombe, Haywood, Henderson, Madison, Transylvania</t>
  </si>
  <si>
    <t>LAND-OF-SKY REGIONAL COUNCIL</t>
  </si>
  <si>
    <t>Lenoir</t>
  </si>
  <si>
    <t>LENOIR COUNTY</t>
  </si>
  <si>
    <t>LINCOLN COUNTY</t>
  </si>
  <si>
    <t>MACON COUNTY</t>
  </si>
  <si>
    <t>Madison</t>
  </si>
  <si>
    <t>MADISON COUNTY TRANSPORTATION</t>
  </si>
  <si>
    <t>P2020_5310_OPERATING</t>
  </si>
  <si>
    <t>Martin</t>
  </si>
  <si>
    <t>MARTIN COUNTY</t>
  </si>
  <si>
    <t>Mitchell</t>
  </si>
  <si>
    <t>MITCHELL COUNTY TRANSPORTATION</t>
  </si>
  <si>
    <t>MOORE COUNTY</t>
  </si>
  <si>
    <t>Haywood</t>
  </si>
  <si>
    <t>MOUNTAIN PROJECTS INC</t>
  </si>
  <si>
    <t>ONSLOW UNITED TRANSIT</t>
  </si>
  <si>
    <t>ORANGE COUNTY</t>
  </si>
  <si>
    <t>Pender</t>
  </si>
  <si>
    <t>PENDER ADULT SERVICES, INC.</t>
  </si>
  <si>
    <t>Person</t>
  </si>
  <si>
    <t>PERSON COUNTY</t>
  </si>
  <si>
    <t>7, 8, 9, 11</t>
  </si>
  <si>
    <t>Alamance, Davie, Davidson, Forsyth, Guilford, Randolph, Rockingham, Stokes, Surry, Yadkin</t>
  </si>
  <si>
    <t>PIEDMONT AUTHORITY</t>
  </si>
  <si>
    <t>Pitt</t>
  </si>
  <si>
    <t>PITT COUNTY COUNCIL ON AGING INC</t>
  </si>
  <si>
    <t>PITT COUNTY FINANCE LF</t>
  </si>
  <si>
    <t>Polk</t>
  </si>
  <si>
    <t>POLK COUNTY TRANSPORTATION</t>
  </si>
  <si>
    <t>Randolph</t>
  </si>
  <si>
    <t>RANDOLPH SENIOR ADULTS ASSOCIATION INC</t>
  </si>
  <si>
    <t>RICHMOND INTERAGENCY</t>
  </si>
  <si>
    <t>ROBESON COUNTY</t>
  </si>
  <si>
    <t>Rowan</t>
  </si>
  <si>
    <t>ROWAN COUNTY</t>
  </si>
  <si>
    <t>RUTHERFORD COUNTY</t>
  </si>
  <si>
    <t>Rutherford</t>
  </si>
  <si>
    <t>RUTHERFORD LIFE SERVICES INC</t>
  </si>
  <si>
    <t>SAMPSON COUNTY</t>
  </si>
  <si>
    <t>SCOTLAND COUNTY</t>
  </si>
  <si>
    <t>STANLY COUNTY</t>
  </si>
  <si>
    <t>Lee</t>
  </si>
  <si>
    <t>STEVENS CENTER</t>
  </si>
  <si>
    <t>Swain</t>
  </si>
  <si>
    <t>SWAIN COUNTY FOCAL POINT</t>
  </si>
  <si>
    <t>TOWN OF STONEVILLE</t>
  </si>
  <si>
    <t>Cleveland</t>
  </si>
  <si>
    <t>TRANSPORTATION ADMINISTRATION</t>
  </si>
  <si>
    <t>TRANSYLVANIA COUNTY</t>
  </si>
  <si>
    <t>4, 5, 6, 7, 8</t>
  </si>
  <si>
    <t>Chatham, Orange, Durham, Wake, Johnston, Lee, Harnett, Moore</t>
  </si>
  <si>
    <t>TRIANGLE J COUNCIL OF GOVERNMENTS</t>
  </si>
  <si>
    <t>P2020_RIDESHARE</t>
  </si>
  <si>
    <t>Rideshare</t>
  </si>
  <si>
    <t>UNION COUNTY</t>
  </si>
  <si>
    <t>WAKE COUNTY</t>
  </si>
  <si>
    <t>WASHINGTON COUNTY</t>
  </si>
  <si>
    <t>Henderson</t>
  </si>
  <si>
    <t>WESTERN CAROLINA COMMUNITY</t>
  </si>
  <si>
    <t>11, 12, 13</t>
  </si>
  <si>
    <t>Alexander, Burke, Caldwell, Catawba</t>
  </si>
  <si>
    <t>WESTERN PIEDMONT COUNCIL</t>
  </si>
  <si>
    <t>WESTERN PIEDMONT REGIONAL</t>
  </si>
  <si>
    <t>P2020_5311_OPERATING</t>
  </si>
  <si>
    <t>Wilkes</t>
  </si>
  <si>
    <t>WILKES TRANSPORTATION AUTHORITY</t>
  </si>
  <si>
    <t>9, 11</t>
  </si>
  <si>
    <t>Davie, Stokes, Surry, Yadkin</t>
  </si>
  <si>
    <t>YADKIN VALLEY ECONOMIC</t>
  </si>
  <si>
    <t>P2021_5310_MOBILITY</t>
  </si>
  <si>
    <t>Mobility</t>
  </si>
  <si>
    <t>Yancey</t>
  </si>
  <si>
    <t>YANCEY COUNTY 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</si>
</sst>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44" fontId="0" fillId="0" borderId="2" xfId="1" applyFont="1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44" fontId="0" fillId="0" borderId="3" xfId="1" applyFont="1" applyBorder="1" applyAlignment="1">
      <alignment horizontal="center" vertical="center" wrapText="1"/>
    </xf>
    <xf numFmtId="44" fontId="0" fillId="0" borderId="3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20%20Agreemene%20Analysis%201229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Divisions"/>
      <sheetName val="Crosstab"/>
      <sheetName val="Claims"/>
      <sheetName val="System IDs"/>
      <sheetName val="Counties Systems Crosswalk"/>
      <sheetName val="export (2)"/>
      <sheetName val="Sheet3"/>
      <sheetName val="Sheet 1"/>
    </sheetNames>
    <sheetDataSet>
      <sheetData sheetId="0"/>
      <sheetData sheetId="1">
        <row r="1">
          <cell r="B1" t="str">
            <v>County</v>
          </cell>
          <cell r="C1" t="str">
            <v>Division</v>
          </cell>
        </row>
        <row r="2">
          <cell r="B2" t="str">
            <v>Bertie</v>
          </cell>
          <cell r="C2">
            <v>1</v>
          </cell>
        </row>
        <row r="3">
          <cell r="B3" t="str">
            <v>Camden</v>
          </cell>
          <cell r="C3">
            <v>1</v>
          </cell>
        </row>
        <row r="4">
          <cell r="B4" t="str">
            <v>Chowan</v>
          </cell>
          <cell r="C4">
            <v>1</v>
          </cell>
        </row>
        <row r="5">
          <cell r="B5" t="str">
            <v>Currituck</v>
          </cell>
          <cell r="C5">
            <v>1</v>
          </cell>
        </row>
        <row r="6">
          <cell r="B6" t="str">
            <v>Dare</v>
          </cell>
          <cell r="C6">
            <v>1</v>
          </cell>
        </row>
        <row r="7">
          <cell r="B7" t="str">
            <v>Gates</v>
          </cell>
          <cell r="C7">
            <v>1</v>
          </cell>
        </row>
        <row r="8">
          <cell r="B8" t="str">
            <v>Hertford</v>
          </cell>
          <cell r="C8">
            <v>1</v>
          </cell>
        </row>
        <row r="9">
          <cell r="B9" t="str">
            <v>Hyde</v>
          </cell>
          <cell r="C9">
            <v>1</v>
          </cell>
        </row>
        <row r="10">
          <cell r="B10" t="str">
            <v>Martin</v>
          </cell>
          <cell r="C10">
            <v>1</v>
          </cell>
        </row>
        <row r="11">
          <cell r="B11" t="str">
            <v>Northampton</v>
          </cell>
          <cell r="C11">
            <v>1</v>
          </cell>
        </row>
        <row r="12">
          <cell r="B12" t="str">
            <v>Pasquotank</v>
          </cell>
          <cell r="C12">
            <v>1</v>
          </cell>
        </row>
        <row r="13">
          <cell r="B13" t="str">
            <v>Perquimans</v>
          </cell>
          <cell r="C13">
            <v>1</v>
          </cell>
        </row>
        <row r="14">
          <cell r="B14" t="str">
            <v>Tyrrell</v>
          </cell>
          <cell r="C14">
            <v>1</v>
          </cell>
        </row>
        <row r="15">
          <cell r="B15" t="str">
            <v>Washington</v>
          </cell>
          <cell r="C15">
            <v>1</v>
          </cell>
        </row>
        <row r="16">
          <cell r="B16" t="str">
            <v>Beaufort</v>
          </cell>
          <cell r="C16">
            <v>2</v>
          </cell>
        </row>
        <row r="17">
          <cell r="B17" t="str">
            <v>Carteret</v>
          </cell>
          <cell r="C17">
            <v>2</v>
          </cell>
        </row>
        <row r="18">
          <cell r="B18" t="str">
            <v>Craven</v>
          </cell>
          <cell r="C18">
            <v>2</v>
          </cell>
        </row>
        <row r="19">
          <cell r="B19" t="str">
            <v>Greene</v>
          </cell>
          <cell r="C19">
            <v>2</v>
          </cell>
        </row>
        <row r="20">
          <cell r="B20" t="str">
            <v>Jones</v>
          </cell>
          <cell r="C20">
            <v>2</v>
          </cell>
        </row>
        <row r="21">
          <cell r="B21" t="str">
            <v>Lenoir</v>
          </cell>
          <cell r="C21">
            <v>2</v>
          </cell>
        </row>
        <row r="22">
          <cell r="B22" t="str">
            <v>Pamlico</v>
          </cell>
          <cell r="C22">
            <v>2</v>
          </cell>
        </row>
        <row r="23">
          <cell r="B23" t="str">
            <v>Pitt</v>
          </cell>
          <cell r="C23">
            <v>2</v>
          </cell>
        </row>
        <row r="24">
          <cell r="B24" t="str">
            <v>Brunswick</v>
          </cell>
          <cell r="C24">
            <v>3</v>
          </cell>
        </row>
        <row r="25">
          <cell r="B25" t="str">
            <v>Duplin</v>
          </cell>
          <cell r="C25">
            <v>3</v>
          </cell>
        </row>
        <row r="26">
          <cell r="B26" t="str">
            <v>New Hanover</v>
          </cell>
          <cell r="C26">
            <v>3</v>
          </cell>
        </row>
        <row r="27">
          <cell r="B27" t="str">
            <v>Onslow</v>
          </cell>
          <cell r="C27">
            <v>3</v>
          </cell>
        </row>
        <row r="28">
          <cell r="B28" t="str">
            <v>Pender</v>
          </cell>
          <cell r="C28">
            <v>3</v>
          </cell>
        </row>
        <row r="29">
          <cell r="B29" t="str">
            <v>Sampson</v>
          </cell>
          <cell r="C29">
            <v>3</v>
          </cell>
        </row>
        <row r="30">
          <cell r="B30" t="str">
            <v>Edgecombe</v>
          </cell>
          <cell r="C30">
            <v>4</v>
          </cell>
        </row>
        <row r="31">
          <cell r="B31" t="str">
            <v>Halifax</v>
          </cell>
          <cell r="C31">
            <v>4</v>
          </cell>
        </row>
        <row r="32">
          <cell r="B32" t="str">
            <v>Johnston</v>
          </cell>
          <cell r="C32">
            <v>4</v>
          </cell>
        </row>
        <row r="33">
          <cell r="B33" t="str">
            <v>Nash</v>
          </cell>
          <cell r="C33">
            <v>4</v>
          </cell>
        </row>
        <row r="34">
          <cell r="B34" t="str">
            <v>Wayne</v>
          </cell>
          <cell r="C34">
            <v>4</v>
          </cell>
        </row>
        <row r="35">
          <cell r="B35" t="str">
            <v>Wilson</v>
          </cell>
          <cell r="C35">
            <v>4</v>
          </cell>
        </row>
        <row r="36">
          <cell r="B36" t="str">
            <v>Durham</v>
          </cell>
          <cell r="C36">
            <v>5</v>
          </cell>
        </row>
        <row r="37">
          <cell r="B37" t="str">
            <v>Fanklin</v>
          </cell>
          <cell r="C37">
            <v>5</v>
          </cell>
        </row>
        <row r="38">
          <cell r="B38" t="str">
            <v>Granville</v>
          </cell>
          <cell r="C38">
            <v>5</v>
          </cell>
        </row>
        <row r="39">
          <cell r="B39" t="str">
            <v>Person</v>
          </cell>
          <cell r="C39">
            <v>5</v>
          </cell>
        </row>
        <row r="40">
          <cell r="B40" t="str">
            <v>Vance</v>
          </cell>
          <cell r="C40">
            <v>5</v>
          </cell>
        </row>
        <row r="41">
          <cell r="B41" t="str">
            <v>Wake</v>
          </cell>
          <cell r="C41">
            <v>5</v>
          </cell>
        </row>
        <row r="42">
          <cell r="B42" t="str">
            <v>Warren</v>
          </cell>
          <cell r="C42">
            <v>5</v>
          </cell>
        </row>
        <row r="43">
          <cell r="B43" t="str">
            <v>Bladen</v>
          </cell>
          <cell r="C43">
            <v>6</v>
          </cell>
        </row>
        <row r="44">
          <cell r="B44" t="str">
            <v>Columbus</v>
          </cell>
          <cell r="C44">
            <v>6</v>
          </cell>
        </row>
        <row r="45">
          <cell r="B45" t="str">
            <v>Cumberland</v>
          </cell>
          <cell r="C45">
            <v>6</v>
          </cell>
        </row>
        <row r="46">
          <cell r="B46" t="str">
            <v>Harnett</v>
          </cell>
          <cell r="C46">
            <v>6</v>
          </cell>
        </row>
        <row r="47">
          <cell r="B47" t="str">
            <v>Robeson</v>
          </cell>
          <cell r="C47">
            <v>6</v>
          </cell>
        </row>
        <row r="48">
          <cell r="B48" t="str">
            <v>Alamance</v>
          </cell>
          <cell r="C48">
            <v>7</v>
          </cell>
        </row>
        <row r="49">
          <cell r="B49" t="str">
            <v>Caswell</v>
          </cell>
          <cell r="C49">
            <v>7</v>
          </cell>
        </row>
        <row r="50">
          <cell r="B50" t="str">
            <v>Guilford</v>
          </cell>
          <cell r="C50">
            <v>7</v>
          </cell>
        </row>
        <row r="51">
          <cell r="B51" t="str">
            <v>Orange</v>
          </cell>
          <cell r="C51">
            <v>7</v>
          </cell>
        </row>
        <row r="52">
          <cell r="B52" t="str">
            <v>Rockingham</v>
          </cell>
          <cell r="C52">
            <v>7</v>
          </cell>
        </row>
        <row r="53">
          <cell r="B53" t="str">
            <v>Chatham</v>
          </cell>
          <cell r="C53">
            <v>8</v>
          </cell>
        </row>
        <row r="54">
          <cell r="B54" t="str">
            <v>Hoke</v>
          </cell>
          <cell r="C54">
            <v>8</v>
          </cell>
        </row>
        <row r="55">
          <cell r="B55" t="str">
            <v>Lee</v>
          </cell>
          <cell r="C55">
            <v>8</v>
          </cell>
        </row>
        <row r="56">
          <cell r="B56" t="str">
            <v>Montgomery</v>
          </cell>
          <cell r="C56">
            <v>8</v>
          </cell>
        </row>
        <row r="57">
          <cell r="B57" t="str">
            <v>Moore</v>
          </cell>
          <cell r="C57">
            <v>8</v>
          </cell>
        </row>
        <row r="58">
          <cell r="B58" t="str">
            <v>Randolph</v>
          </cell>
          <cell r="C58">
            <v>8</v>
          </cell>
        </row>
        <row r="59">
          <cell r="B59" t="str">
            <v>Richmond</v>
          </cell>
          <cell r="C59">
            <v>8</v>
          </cell>
        </row>
        <row r="60">
          <cell r="B60" t="str">
            <v>Scotland</v>
          </cell>
          <cell r="C60">
            <v>8</v>
          </cell>
        </row>
        <row r="61">
          <cell r="B61" t="str">
            <v>Davidson</v>
          </cell>
          <cell r="C61">
            <v>9</v>
          </cell>
        </row>
        <row r="62">
          <cell r="B62" t="str">
            <v>Davie</v>
          </cell>
          <cell r="C62">
            <v>9</v>
          </cell>
        </row>
        <row r="63">
          <cell r="B63" t="str">
            <v>Forsyth</v>
          </cell>
          <cell r="C63">
            <v>9</v>
          </cell>
        </row>
        <row r="64">
          <cell r="B64" t="str">
            <v>Rowan</v>
          </cell>
          <cell r="C64">
            <v>9</v>
          </cell>
        </row>
        <row r="65">
          <cell r="B65" t="str">
            <v>Stokes</v>
          </cell>
          <cell r="C65">
            <v>9</v>
          </cell>
        </row>
        <row r="66">
          <cell r="B66" t="str">
            <v>Anson</v>
          </cell>
          <cell r="C66">
            <v>10</v>
          </cell>
        </row>
        <row r="67">
          <cell r="B67" t="str">
            <v>Cabarrus</v>
          </cell>
          <cell r="C67">
            <v>10</v>
          </cell>
        </row>
        <row r="68">
          <cell r="B68" t="str">
            <v>Mecklenburg</v>
          </cell>
          <cell r="C68">
            <v>10</v>
          </cell>
        </row>
        <row r="69">
          <cell r="B69" t="str">
            <v>Stanly</v>
          </cell>
          <cell r="C69">
            <v>10</v>
          </cell>
        </row>
        <row r="70">
          <cell r="B70" t="str">
            <v>Union</v>
          </cell>
          <cell r="C70">
            <v>10</v>
          </cell>
        </row>
        <row r="71">
          <cell r="B71" t="str">
            <v>Alleghany</v>
          </cell>
          <cell r="C71">
            <v>11</v>
          </cell>
        </row>
        <row r="72">
          <cell r="B72" t="str">
            <v>Ashe</v>
          </cell>
          <cell r="C72">
            <v>11</v>
          </cell>
        </row>
        <row r="73">
          <cell r="B73" t="str">
            <v>Avery</v>
          </cell>
          <cell r="C73">
            <v>11</v>
          </cell>
        </row>
        <row r="74">
          <cell r="B74" t="str">
            <v>Caldwell</v>
          </cell>
          <cell r="C74">
            <v>11</v>
          </cell>
        </row>
        <row r="75">
          <cell r="B75" t="str">
            <v>Surry</v>
          </cell>
          <cell r="C75">
            <v>11</v>
          </cell>
        </row>
        <row r="76">
          <cell r="B76" t="str">
            <v>Watauga</v>
          </cell>
          <cell r="C76">
            <v>11</v>
          </cell>
        </row>
        <row r="77">
          <cell r="B77" t="str">
            <v>Wilkes</v>
          </cell>
          <cell r="C77">
            <v>11</v>
          </cell>
        </row>
        <row r="78">
          <cell r="B78" t="str">
            <v>Yadkin</v>
          </cell>
          <cell r="C78">
            <v>11</v>
          </cell>
        </row>
        <row r="79">
          <cell r="B79" t="str">
            <v>Alexander</v>
          </cell>
          <cell r="C79">
            <v>12</v>
          </cell>
        </row>
        <row r="80">
          <cell r="B80" t="str">
            <v>Catawba</v>
          </cell>
          <cell r="C80">
            <v>12</v>
          </cell>
        </row>
        <row r="81">
          <cell r="B81" t="str">
            <v>Cleveland</v>
          </cell>
          <cell r="C81">
            <v>12</v>
          </cell>
        </row>
        <row r="82">
          <cell r="B82" t="str">
            <v>Gaston</v>
          </cell>
          <cell r="C82">
            <v>12</v>
          </cell>
        </row>
        <row r="83">
          <cell r="B83" t="str">
            <v>Iredell</v>
          </cell>
          <cell r="C83">
            <v>12</v>
          </cell>
        </row>
        <row r="84">
          <cell r="B84" t="str">
            <v>Lincoln</v>
          </cell>
          <cell r="C84">
            <v>12</v>
          </cell>
        </row>
        <row r="85">
          <cell r="B85" t="str">
            <v>Buncombe</v>
          </cell>
          <cell r="C85">
            <v>13</v>
          </cell>
        </row>
        <row r="86">
          <cell r="B86" t="str">
            <v>Burke</v>
          </cell>
          <cell r="C86">
            <v>13</v>
          </cell>
        </row>
        <row r="87">
          <cell r="B87" t="str">
            <v>Madison</v>
          </cell>
          <cell r="C87">
            <v>13</v>
          </cell>
        </row>
        <row r="88">
          <cell r="B88" t="str">
            <v>McDowell</v>
          </cell>
          <cell r="C88">
            <v>13</v>
          </cell>
        </row>
        <row r="89">
          <cell r="B89" t="str">
            <v>Mitchell</v>
          </cell>
          <cell r="C89">
            <v>13</v>
          </cell>
        </row>
        <row r="90">
          <cell r="B90" t="str">
            <v>Rutherford</v>
          </cell>
          <cell r="C90">
            <v>13</v>
          </cell>
        </row>
        <row r="91">
          <cell r="B91" t="str">
            <v>Yancey</v>
          </cell>
          <cell r="C91">
            <v>13</v>
          </cell>
        </row>
        <row r="92">
          <cell r="B92" t="str">
            <v>Cherokee</v>
          </cell>
          <cell r="C92">
            <v>14</v>
          </cell>
        </row>
        <row r="93">
          <cell r="B93" t="str">
            <v>Clay</v>
          </cell>
          <cell r="C93">
            <v>14</v>
          </cell>
        </row>
        <row r="94">
          <cell r="B94" t="str">
            <v>Graham</v>
          </cell>
          <cell r="C94">
            <v>14</v>
          </cell>
        </row>
        <row r="95">
          <cell r="B95" t="str">
            <v>Haywood</v>
          </cell>
          <cell r="C95">
            <v>14</v>
          </cell>
        </row>
        <row r="96">
          <cell r="B96" t="str">
            <v>Henderson</v>
          </cell>
          <cell r="C96">
            <v>14</v>
          </cell>
        </row>
        <row r="97">
          <cell r="B97" t="str">
            <v>Jackson</v>
          </cell>
          <cell r="C97">
            <v>14</v>
          </cell>
        </row>
        <row r="98">
          <cell r="B98" t="str">
            <v>Macon</v>
          </cell>
          <cell r="C98">
            <v>14</v>
          </cell>
        </row>
        <row r="99">
          <cell r="B99" t="str">
            <v>Polk</v>
          </cell>
          <cell r="C99">
            <v>14</v>
          </cell>
        </row>
        <row r="100">
          <cell r="B100" t="str">
            <v>Swain</v>
          </cell>
          <cell r="C100">
            <v>14</v>
          </cell>
        </row>
        <row r="101">
          <cell r="B101" t="str">
            <v>Transylvania</v>
          </cell>
          <cell r="C101">
            <v>14</v>
          </cell>
        </row>
      </sheetData>
      <sheetData sheetId="2"/>
      <sheetData sheetId="3"/>
      <sheetData sheetId="4"/>
      <sheetData sheetId="5">
        <row r="1">
          <cell r="D1" t="str">
            <v>Name</v>
          </cell>
          <cell r="E1" t="str">
            <v>Name of County(s) Served</v>
          </cell>
        </row>
        <row r="2">
          <cell r="D2" t="str">
            <v>ALAMANCE COUNTY</v>
          </cell>
          <cell r="E2" t="str">
            <v>Alamance</v>
          </cell>
        </row>
        <row r="3">
          <cell r="D3" t="str">
            <v>ALBEMARLE REGIONAL</v>
          </cell>
          <cell r="E3" t="str">
            <v>Camden, Chowan, Currituck, Pasquotank, Perquimins</v>
          </cell>
        </row>
        <row r="4">
          <cell r="D4" t="str">
            <v>ALLEGHANY COUNTY</v>
          </cell>
          <cell r="E4" t="str">
            <v>Alleghany</v>
          </cell>
        </row>
        <row r="5">
          <cell r="D5" t="str">
            <v>ANSON COUNTY</v>
          </cell>
          <cell r="E5" t="str">
            <v>Anson</v>
          </cell>
        </row>
        <row r="6">
          <cell r="D6" t="str">
            <v>APPALCART</v>
          </cell>
          <cell r="E6" t="str">
            <v>Watauga</v>
          </cell>
        </row>
        <row r="7">
          <cell r="D7" t="str">
            <v>ASHE COUNTY</v>
          </cell>
          <cell r="E7" t="str">
            <v>Ashe</v>
          </cell>
        </row>
        <row r="8">
          <cell r="D8" t="str">
            <v>AVERY COUNTY</v>
          </cell>
          <cell r="E8" t="str">
            <v>Avery</v>
          </cell>
        </row>
        <row r="9">
          <cell r="D9" t="str">
            <v>BEAUFORT COUNTY</v>
          </cell>
          <cell r="E9" t="str">
            <v>Beaufort</v>
          </cell>
        </row>
        <row r="10">
          <cell r="D10" t="e">
            <v>#N/A</v>
          </cell>
          <cell r="E10" t="str">
            <v>Bladen</v>
          </cell>
        </row>
        <row r="11">
          <cell r="D11" t="str">
            <v>BRUNSWICK TRANSIT</v>
          </cell>
          <cell r="E11" t="str">
            <v>Brunswick</v>
          </cell>
        </row>
        <row r="12">
          <cell r="D12" t="str">
            <v>BUNCOMBE COUNTY</v>
          </cell>
          <cell r="E12" t="str">
            <v>Buncombe</v>
          </cell>
        </row>
        <row r="13">
          <cell r="D13" t="str">
            <v>CABARRUS COUNTY</v>
          </cell>
          <cell r="E13" t="str">
            <v>Cabarrus</v>
          </cell>
        </row>
        <row r="14">
          <cell r="D14" t="e">
            <v>#N/A</v>
          </cell>
          <cell r="E14" t="str">
            <v>New Hanover</v>
          </cell>
        </row>
        <row r="15">
          <cell r="D15" t="str">
            <v>CARTERET COUNTY</v>
          </cell>
          <cell r="E15" t="str">
            <v>Carteret</v>
          </cell>
        </row>
        <row r="16">
          <cell r="D16" t="str">
            <v>CASWELL COUNTY</v>
          </cell>
          <cell r="E16" t="str">
            <v>Caswell</v>
          </cell>
        </row>
        <row r="17">
          <cell r="D17" t="str">
            <v>CHATHAM TRANSIT</v>
          </cell>
          <cell r="E17" t="str">
            <v>Chatham</v>
          </cell>
        </row>
        <row r="18">
          <cell r="D18" t="e">
            <v>#N/A</v>
          </cell>
          <cell r="E18" t="str">
            <v>Cherokee</v>
          </cell>
        </row>
        <row r="19">
          <cell r="D19" t="str">
            <v>CHOANOKE PUBLIC</v>
          </cell>
          <cell r="E19" t="str">
            <v>Bertie, Healifax, Hertford, Northampton</v>
          </cell>
        </row>
        <row r="20">
          <cell r="D20" t="str">
            <v>CLAY COUNTY</v>
          </cell>
          <cell r="E20" t="str">
            <v>Clay</v>
          </cell>
        </row>
        <row r="21">
          <cell r="D21" t="str">
            <v>COLUMBUS COUNTY</v>
          </cell>
          <cell r="E21" t="str">
            <v>Columbus</v>
          </cell>
        </row>
        <row r="22">
          <cell r="D22" t="str">
            <v>CRAVEN COUNTY</v>
          </cell>
          <cell r="E22" t="str">
            <v>Craven</v>
          </cell>
        </row>
        <row r="23">
          <cell r="D23" t="str">
            <v>CRAVEN COUNTY</v>
          </cell>
          <cell r="E23" t="str">
            <v>Jones, Pamlico</v>
          </cell>
        </row>
        <row r="24">
          <cell r="D24" t="e">
            <v>#N/A</v>
          </cell>
          <cell r="E24" t="str">
            <v>Cumberland</v>
          </cell>
        </row>
        <row r="25">
          <cell r="D25" t="str">
            <v>COUNTY OF DARE</v>
          </cell>
          <cell r="E25" t="str">
            <v>Dare</v>
          </cell>
        </row>
        <row r="26">
          <cell r="D26" t="str">
            <v>DAVIDSON COUNTY</v>
          </cell>
          <cell r="E26" t="str">
            <v>Davidson</v>
          </cell>
        </row>
        <row r="27">
          <cell r="D27" t="str">
            <v>DUPLIN COUNTY</v>
          </cell>
          <cell r="E27" t="str">
            <v>Duplin</v>
          </cell>
        </row>
        <row r="28">
          <cell r="D28" t="str">
            <v>GASTON COUNTY</v>
          </cell>
          <cell r="E28" t="str">
            <v>Gaston</v>
          </cell>
        </row>
        <row r="29">
          <cell r="D29" t="str">
            <v>GATES COUNTY</v>
          </cell>
          <cell r="E29" t="str">
            <v>Gates</v>
          </cell>
        </row>
        <row r="30">
          <cell r="D30" t="e">
            <v>#N/A</v>
          </cell>
          <cell r="E30" t="str">
            <v>Durham</v>
          </cell>
        </row>
        <row r="31">
          <cell r="D31" t="str">
            <v>GOLDSBORO WAYNE</v>
          </cell>
          <cell r="E31" t="str">
            <v>Wayne</v>
          </cell>
        </row>
        <row r="32">
          <cell r="D32" t="e">
            <v>#N/A</v>
          </cell>
          <cell r="E32" t="str">
            <v>Graham</v>
          </cell>
        </row>
        <row r="33">
          <cell r="D33" t="str">
            <v>GREENE COUNTY</v>
          </cell>
          <cell r="E33" t="str">
            <v>Greene</v>
          </cell>
        </row>
        <row r="34">
          <cell r="D34" t="str">
            <v>GUILFORD COUNTY</v>
          </cell>
          <cell r="E34" t="str">
            <v>Guilford</v>
          </cell>
        </row>
        <row r="35">
          <cell r="D35" t="str">
            <v>COUNTY OF HARNETT</v>
          </cell>
          <cell r="E35" t="str">
            <v>Harnett</v>
          </cell>
        </row>
        <row r="36">
          <cell r="D36" t="str">
            <v>HOKE COUNTY</v>
          </cell>
          <cell r="E36" t="str">
            <v>Hoke</v>
          </cell>
        </row>
        <row r="37">
          <cell r="D37" t="str">
            <v>HYDE COUNTY NON</v>
          </cell>
          <cell r="E37" t="str">
            <v>Hyde, Tyrell</v>
          </cell>
        </row>
        <row r="38">
          <cell r="D38" t="str">
            <v>IREDELL COUNTY</v>
          </cell>
          <cell r="E38" t="str">
            <v>Iredell</v>
          </cell>
        </row>
        <row r="39">
          <cell r="D39" t="e">
            <v>#N/A</v>
          </cell>
          <cell r="E39" t="str">
            <v>Jackson</v>
          </cell>
        </row>
        <row r="40">
          <cell r="D40" t="str">
            <v>COMMUNITY AND</v>
          </cell>
          <cell r="E40" t="str">
            <v>Johnston</v>
          </cell>
        </row>
        <row r="41">
          <cell r="D41" t="str">
            <v>KERR AREA</v>
          </cell>
          <cell r="E41" t="str">
            <v>Franklin, Granville, Vance, Warren</v>
          </cell>
        </row>
        <row r="42">
          <cell r="D42" t="str">
            <v>COUNTY OF LEE</v>
          </cell>
          <cell r="E42" t="str">
            <v>Lee</v>
          </cell>
        </row>
        <row r="43">
          <cell r="D43" t="str">
            <v>LENOIR COUNTY</v>
          </cell>
          <cell r="E43" t="str">
            <v>Lenior</v>
          </cell>
        </row>
        <row r="44">
          <cell r="D44" t="str">
            <v>LINCOLN COUNTY</v>
          </cell>
          <cell r="E44" t="str">
            <v>Lincoln</v>
          </cell>
        </row>
        <row r="45">
          <cell r="D45" t="str">
            <v>MACON COUNTY</v>
          </cell>
          <cell r="E45" t="str">
            <v>Macon</v>
          </cell>
        </row>
        <row r="46">
          <cell r="D46" t="e">
            <v>#N/A</v>
          </cell>
          <cell r="E46" t="str">
            <v>Madison</v>
          </cell>
        </row>
        <row r="47">
          <cell r="D47" t="e">
            <v>#N/A</v>
          </cell>
          <cell r="E47" t="str">
            <v>Martin</v>
          </cell>
        </row>
        <row r="48">
          <cell r="D48" t="e">
            <v>#N/A</v>
          </cell>
          <cell r="E48" t="str">
            <v>McDowell</v>
          </cell>
        </row>
        <row r="49">
          <cell r="D49" t="e">
            <v>#N/A</v>
          </cell>
          <cell r="E49" t="str">
            <v>Mecklenburg</v>
          </cell>
        </row>
        <row r="50">
          <cell r="D50" t="str">
            <v>MITCHELL COUNTY</v>
          </cell>
          <cell r="E50" t="str">
            <v>Mitchell</v>
          </cell>
        </row>
        <row r="51">
          <cell r="D51" t="str">
            <v>MOORE COUNTY</v>
          </cell>
          <cell r="E51" t="str">
            <v>Moore</v>
          </cell>
        </row>
        <row r="52">
          <cell r="D52" t="str">
            <v>MOUNTAIN PROJECTS</v>
          </cell>
          <cell r="E52" t="str">
            <v>Haywood</v>
          </cell>
        </row>
        <row r="53">
          <cell r="D53" t="str">
            <v>ONSLOW UNITED</v>
          </cell>
          <cell r="E53" t="str">
            <v>Onslow</v>
          </cell>
        </row>
        <row r="54">
          <cell r="D54" t="str">
            <v>ORANGE COUNTY</v>
          </cell>
          <cell r="E54" t="str">
            <v>Orange</v>
          </cell>
        </row>
        <row r="55">
          <cell r="D55" t="e">
            <v>#N/A</v>
          </cell>
          <cell r="E55" t="str">
            <v>Pender</v>
          </cell>
        </row>
        <row r="56">
          <cell r="D56" t="e">
            <v>#N/A</v>
          </cell>
          <cell r="E56" t="str">
            <v>Person</v>
          </cell>
        </row>
        <row r="57">
          <cell r="D57" t="str">
            <v>PITT COUNTY</v>
          </cell>
          <cell r="E57" t="str">
            <v>Pitt</v>
          </cell>
        </row>
        <row r="58">
          <cell r="D58" t="e">
            <v>#N/A</v>
          </cell>
          <cell r="E58" t="str">
            <v>Polk</v>
          </cell>
        </row>
        <row r="59">
          <cell r="D59" t="str">
            <v>RANDOLPH SENIOR</v>
          </cell>
          <cell r="E59" t="str">
            <v>Montgomery, Randolph</v>
          </cell>
        </row>
        <row r="60">
          <cell r="D60" t="str">
            <v>RICHMOND INTERAGENCY</v>
          </cell>
          <cell r="E60" t="str">
            <v>Richmond</v>
          </cell>
        </row>
        <row r="61">
          <cell r="D61" t="str">
            <v>ROBESON COUNTY</v>
          </cell>
          <cell r="E61" t="str">
            <v>Robeson</v>
          </cell>
        </row>
        <row r="62">
          <cell r="D62" t="str">
            <v>ADTS OF ROCKINGHAM</v>
          </cell>
          <cell r="E62" t="str">
            <v>Rockingham</v>
          </cell>
        </row>
        <row r="63">
          <cell r="D63" t="e">
            <v>#N/A</v>
          </cell>
          <cell r="E63" t="str">
            <v>Rowan</v>
          </cell>
        </row>
        <row r="64">
          <cell r="D64" t="str">
            <v>RUTHERFORD COUNTY</v>
          </cell>
          <cell r="E64" t="str">
            <v>Rutherford</v>
          </cell>
        </row>
        <row r="65">
          <cell r="D65" t="str">
            <v>SAMPSON COUNTY</v>
          </cell>
          <cell r="E65" t="str">
            <v>Sampson</v>
          </cell>
        </row>
        <row r="66">
          <cell r="D66" t="str">
            <v>SCOTLAND COUNTY</v>
          </cell>
          <cell r="E66" t="str">
            <v>Scotland</v>
          </cell>
        </row>
        <row r="67">
          <cell r="D67" t="str">
            <v>STANLY COUNTY</v>
          </cell>
          <cell r="E67" t="str">
            <v>Stanly</v>
          </cell>
        </row>
        <row r="68">
          <cell r="D68" t="str">
            <v>SWAIN COUNTY FOCAL</v>
          </cell>
          <cell r="E68" t="str">
            <v>Swain</v>
          </cell>
        </row>
        <row r="69">
          <cell r="D69" t="e">
            <v>#N/A</v>
          </cell>
          <cell r="E69" t="str">
            <v>Edgecombe, Nash</v>
          </cell>
        </row>
        <row r="70">
          <cell r="D70" t="str">
            <v>TRANSPORTATION</v>
          </cell>
          <cell r="E70" t="str">
            <v>Cleveland</v>
          </cell>
        </row>
        <row r="71">
          <cell r="D71" t="str">
            <v>TRANSYLVANIA COUNTY</v>
          </cell>
          <cell r="E71" t="str">
            <v>Transylvania</v>
          </cell>
        </row>
        <row r="72">
          <cell r="D72" t="str">
            <v>UNION COUNTY</v>
          </cell>
          <cell r="E72" t="str">
            <v>Union</v>
          </cell>
        </row>
        <row r="73">
          <cell r="D73" t="e">
            <v>#N/A</v>
          </cell>
          <cell r="E73" t="str">
            <v>Wake</v>
          </cell>
        </row>
        <row r="74">
          <cell r="D74" t="str">
            <v>WASHINGTON COUNTY</v>
          </cell>
          <cell r="E74" t="str">
            <v>Washington</v>
          </cell>
        </row>
        <row r="75">
          <cell r="D75" t="e">
            <v>#N/A</v>
          </cell>
          <cell r="E75" t="str">
            <v>Henderson</v>
          </cell>
        </row>
        <row r="76">
          <cell r="D76" t="str">
            <v>WESTERN PIEDMONT</v>
          </cell>
          <cell r="E76" t="str">
            <v>Alexander, Burke, Caldwell, Catawba</v>
          </cell>
        </row>
        <row r="77">
          <cell r="D77" t="str">
            <v>WILKES</v>
          </cell>
          <cell r="E77" t="str">
            <v>Wilkes</v>
          </cell>
        </row>
        <row r="78">
          <cell r="D78" t="str">
            <v>CITY OF WILSON</v>
          </cell>
          <cell r="E78" t="str">
            <v>Wilson</v>
          </cell>
        </row>
        <row r="79">
          <cell r="D79" t="e">
            <v>#N/A</v>
          </cell>
          <cell r="E79" t="str">
            <v>Forsyth</v>
          </cell>
        </row>
        <row r="80">
          <cell r="D80" t="str">
            <v>YADKIN VALLEY</v>
          </cell>
          <cell r="E80" t="str">
            <v>Davie, Stokes, Surry, Yadkin</v>
          </cell>
        </row>
        <row r="81">
          <cell r="D81" t="str">
            <v>YANCEY COUNTY</v>
          </cell>
          <cell r="E81" t="str">
            <v>Yancey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F486C-476E-4D33-9A94-0737DB2D8029}">
  <dimension ref="A1:O203"/>
  <sheetViews>
    <sheetView tabSelected="1" workbookViewId="0"/>
  </sheetViews>
  <sheetFormatPr defaultRowHeight="15" x14ac:dyDescent="0.25"/>
  <cols>
    <col min="1" max="1" width="15.42578125" style="17" customWidth="1"/>
    <col min="2" max="2" width="38.28515625" style="3" customWidth="1"/>
    <col min="3" max="3" width="42.28515625" style="3" bestFit="1" customWidth="1"/>
    <col min="4" max="4" width="16.28515625" style="17" customWidth="1"/>
    <col min="5" max="5" width="26.5703125" style="3" bestFit="1" customWidth="1"/>
    <col min="6" max="6" width="20.85546875" style="18" customWidth="1"/>
    <col min="7" max="7" width="17.42578125" style="18" bestFit="1" customWidth="1"/>
    <col min="8" max="8" width="13.7109375" style="17" customWidth="1"/>
    <col min="9" max="9" width="18.5703125" style="17" customWidth="1"/>
    <col min="10" max="10" width="20" style="17" bestFit="1" customWidth="1"/>
    <col min="11" max="11" width="17.85546875" style="17" bestFit="1" customWidth="1"/>
    <col min="12" max="15" width="9.140625" style="10" hidden="1" customWidth="1"/>
    <col min="16" max="16384" width="9.140625" style="10"/>
  </cols>
  <sheetData>
    <row r="1" spans="1:15" s="3" customFormat="1" ht="45.75" thickBot="1" x14ac:dyDescent="0.3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1" t="s">
        <v>5</v>
      </c>
      <c r="G1" s="1" t="s">
        <v>8</v>
      </c>
      <c r="H1" s="1" t="s">
        <v>9</v>
      </c>
      <c r="I1" s="1" t="s">
        <v>10</v>
      </c>
      <c r="J1" s="1" t="s">
        <v>6</v>
      </c>
      <c r="K1" s="1" t="s">
        <v>7</v>
      </c>
      <c r="L1" s="3" t="s">
        <v>11</v>
      </c>
      <c r="M1" s="3" t="s">
        <v>12</v>
      </c>
      <c r="N1" s="3" t="s">
        <v>13</v>
      </c>
      <c r="O1" s="3" t="s">
        <v>14</v>
      </c>
    </row>
    <row r="2" spans="1:15" ht="15.75" thickTop="1" x14ac:dyDescent="0.25">
      <c r="A2" s="4">
        <f>VLOOKUP(B2,[1]Divisions!$B$1:$C$101,2,FALSE)</f>
        <v>7</v>
      </c>
      <c r="B2" s="5" t="s">
        <v>15</v>
      </c>
      <c r="C2" s="5" t="s">
        <v>16</v>
      </c>
      <c r="D2" s="4">
        <v>2000039754</v>
      </c>
      <c r="E2" s="5" t="s">
        <v>17</v>
      </c>
      <c r="F2" s="6">
        <v>957399</v>
      </c>
      <c r="G2" s="8" t="s">
        <v>18</v>
      </c>
      <c r="H2" s="9">
        <v>44004</v>
      </c>
      <c r="I2" s="9" t="str">
        <f>IF((AND((J2&gt;0),(K2&gt;0))),"Federal and State",(IF(K2=0,"Federal","State")))</f>
        <v>Federal</v>
      </c>
      <c r="J2" s="7">
        <f>O2*(L2/100)</f>
        <v>957399</v>
      </c>
      <c r="K2" s="7">
        <f>O2*(M2/100)</f>
        <v>0</v>
      </c>
      <c r="L2" s="10">
        <v>100</v>
      </c>
      <c r="M2" s="10">
        <v>0</v>
      </c>
      <c r="N2" s="10">
        <v>0</v>
      </c>
      <c r="O2" s="10">
        <f>F2/(SUM((L2/100),(M2/100)))</f>
        <v>957399</v>
      </c>
    </row>
    <row r="3" spans="1:15" x14ac:dyDescent="0.25">
      <c r="A3" s="11">
        <f>VLOOKUP(B3,[1]Divisions!$B$1:$C$101,2,FALSE)</f>
        <v>7</v>
      </c>
      <c r="B3" s="12" t="s">
        <v>15</v>
      </c>
      <c r="C3" s="12" t="s">
        <v>16</v>
      </c>
      <c r="D3" s="11">
        <v>2000039798</v>
      </c>
      <c r="E3" s="12" t="s">
        <v>19</v>
      </c>
      <c r="F3" s="13">
        <v>194500</v>
      </c>
      <c r="G3" s="15" t="s">
        <v>18</v>
      </c>
      <c r="H3" s="16">
        <v>44011</v>
      </c>
      <c r="I3" s="9" t="str">
        <f>IF((AND((J3&gt;0),(K3&gt;0))),"Federal and State",(IF(K3=0,"Federal","State")))</f>
        <v>Federal</v>
      </c>
      <c r="J3" s="14">
        <f>O3*(L3/100)</f>
        <v>194500</v>
      </c>
      <c r="K3" s="14">
        <f>O3*(M3/100)</f>
        <v>0</v>
      </c>
      <c r="L3" s="10">
        <v>50</v>
      </c>
      <c r="M3" s="10">
        <v>0</v>
      </c>
      <c r="N3" s="10">
        <v>50</v>
      </c>
      <c r="O3" s="10">
        <f>F3/(SUM((L3/100),(M3/100)))</f>
        <v>389000</v>
      </c>
    </row>
    <row r="4" spans="1:15" x14ac:dyDescent="0.25">
      <c r="A4" s="11">
        <f>VLOOKUP(B4,[1]Divisions!$B$1:$C$101,2,FALSE)</f>
        <v>7</v>
      </c>
      <c r="B4" s="12" t="s">
        <v>20</v>
      </c>
      <c r="C4" s="12" t="s">
        <v>21</v>
      </c>
      <c r="D4" s="11">
        <v>2000035760</v>
      </c>
      <c r="E4" s="12" t="s">
        <v>22</v>
      </c>
      <c r="F4" s="13">
        <v>28745</v>
      </c>
      <c r="G4" s="15" t="s">
        <v>23</v>
      </c>
      <c r="H4" s="16">
        <v>43782</v>
      </c>
      <c r="I4" s="9" t="str">
        <f>IF((AND((J4&gt;0),(K4&gt;0))),"Federal and State",(IF(K4=0,"Federal","State")))</f>
        <v>Federal</v>
      </c>
      <c r="J4" s="14">
        <f>O4*(L4/100)</f>
        <v>28745</v>
      </c>
      <c r="K4" s="14">
        <f>O4*(M4/100)</f>
        <v>0</v>
      </c>
      <c r="L4" s="10">
        <v>80</v>
      </c>
      <c r="M4" s="10">
        <v>0</v>
      </c>
      <c r="N4" s="10">
        <v>20</v>
      </c>
      <c r="O4" s="10">
        <f>F4/(SUM((L4/100),(M4/100)))</f>
        <v>35931.25</v>
      </c>
    </row>
    <row r="5" spans="1:15" x14ac:dyDescent="0.25">
      <c r="A5" s="11">
        <f>VLOOKUP(B5,[1]Divisions!$B$1:$C$101,2,FALSE)</f>
        <v>7</v>
      </c>
      <c r="B5" s="12" t="s">
        <v>20</v>
      </c>
      <c r="C5" s="12" t="s">
        <v>21</v>
      </c>
      <c r="D5" s="11">
        <v>2000035749</v>
      </c>
      <c r="E5" s="12" t="s">
        <v>24</v>
      </c>
      <c r="F5" s="13">
        <v>248226</v>
      </c>
      <c r="G5" s="15" t="s">
        <v>18</v>
      </c>
      <c r="H5" s="16">
        <v>43782</v>
      </c>
      <c r="I5" s="9" t="str">
        <f>IF((AND((J5&gt;0),(K5&gt;0))),"Federal and State",(IF(K5=0,"Federal","State")))</f>
        <v>Federal</v>
      </c>
      <c r="J5" s="14">
        <f>O5*(L5/100)</f>
        <v>248226</v>
      </c>
      <c r="K5" s="14">
        <f>O5*(M5/100)</f>
        <v>0</v>
      </c>
      <c r="L5" s="10">
        <v>50</v>
      </c>
      <c r="M5" s="10">
        <v>0</v>
      </c>
      <c r="N5" s="10">
        <v>50</v>
      </c>
      <c r="O5" s="10">
        <f>F5/(SUM((L5/100),(M5/100)))</f>
        <v>496452</v>
      </c>
    </row>
    <row r="6" spans="1:15" x14ac:dyDescent="0.25">
      <c r="A6" s="11">
        <f>VLOOKUP(B6,[1]Divisions!$B$1:$C$101,2,FALSE)</f>
        <v>7</v>
      </c>
      <c r="B6" s="12" t="s">
        <v>20</v>
      </c>
      <c r="C6" s="12" t="s">
        <v>21</v>
      </c>
      <c r="D6" s="11">
        <v>2000040367</v>
      </c>
      <c r="E6" s="12" t="s">
        <v>17</v>
      </c>
      <c r="F6" s="13">
        <v>995387</v>
      </c>
      <c r="G6" s="15" t="s">
        <v>18</v>
      </c>
      <c r="H6" s="16">
        <v>44018</v>
      </c>
      <c r="I6" s="9" t="str">
        <f>IF((AND((J6&gt;0),(K6&gt;0))),"Federal and State",(IF(K6=0,"Federal","State")))</f>
        <v>Federal</v>
      </c>
      <c r="J6" s="14">
        <f>O6*(L6/100)</f>
        <v>995387</v>
      </c>
      <c r="K6" s="14">
        <f>O6*(M6/100)</f>
        <v>0</v>
      </c>
      <c r="L6" s="10">
        <v>100</v>
      </c>
      <c r="M6" s="10">
        <v>0</v>
      </c>
      <c r="N6" s="10">
        <v>0</v>
      </c>
      <c r="O6" s="10">
        <f>F6/(SUM((L6/100),(M6/100)))</f>
        <v>995387</v>
      </c>
    </row>
    <row r="7" spans="1:15" ht="30" x14ac:dyDescent="0.25">
      <c r="A7" s="11">
        <v>1</v>
      </c>
      <c r="B7" s="12" t="s">
        <v>25</v>
      </c>
      <c r="C7" s="12" t="s">
        <v>26</v>
      </c>
      <c r="D7" s="11">
        <v>2000036953</v>
      </c>
      <c r="E7" s="12" t="s">
        <v>27</v>
      </c>
      <c r="F7" s="13">
        <v>25000</v>
      </c>
      <c r="G7" s="15" t="s">
        <v>18</v>
      </c>
      <c r="H7" s="16">
        <v>43879</v>
      </c>
      <c r="I7" s="9" t="str">
        <f>IF((AND((J7&gt;0),(K7&gt;0))),"Federal and State",(IF(K7=0,"Federal","State")))</f>
        <v>Federal</v>
      </c>
      <c r="J7" s="14">
        <f>O7*(L7/100)</f>
        <v>25000</v>
      </c>
      <c r="K7" s="14">
        <f>O7*(M7/100)</f>
        <v>0</v>
      </c>
      <c r="L7" s="10">
        <v>50</v>
      </c>
      <c r="M7" s="10">
        <v>0</v>
      </c>
      <c r="N7" s="10">
        <v>50</v>
      </c>
      <c r="O7" s="10">
        <f>F7/(SUM((L7/100),(M7/100)))</f>
        <v>50000</v>
      </c>
    </row>
    <row r="8" spans="1:15" ht="30" x14ac:dyDescent="0.25">
      <c r="A8" s="11">
        <v>1</v>
      </c>
      <c r="B8" s="12" t="s">
        <v>25</v>
      </c>
      <c r="C8" s="12" t="s">
        <v>26</v>
      </c>
      <c r="D8" s="11">
        <v>2000037173</v>
      </c>
      <c r="E8" s="12" t="s">
        <v>28</v>
      </c>
      <c r="F8" s="13">
        <v>103000</v>
      </c>
      <c r="G8" s="15" t="s">
        <v>18</v>
      </c>
      <c r="H8" s="16">
        <v>43906</v>
      </c>
      <c r="I8" s="9" t="str">
        <f>IF((AND((J8&gt;0),(K8&gt;0))),"Federal and State",(IF(K8=0,"Federal","State")))</f>
        <v>State</v>
      </c>
      <c r="J8" s="14">
        <f>O8*(L8/100)</f>
        <v>0</v>
      </c>
      <c r="K8" s="14">
        <f>O8*(M8/100)</f>
        <v>103000</v>
      </c>
      <c r="L8" s="10">
        <v>0</v>
      </c>
      <c r="M8" s="10">
        <v>50</v>
      </c>
      <c r="N8" s="10">
        <v>50</v>
      </c>
      <c r="O8" s="10">
        <f>F8/(SUM((L8/100),(M8/100)))</f>
        <v>206000</v>
      </c>
    </row>
    <row r="9" spans="1:15" ht="30" x14ac:dyDescent="0.25">
      <c r="A9" s="11">
        <v>1</v>
      </c>
      <c r="B9" s="12" t="s">
        <v>25</v>
      </c>
      <c r="C9" s="12" t="s">
        <v>26</v>
      </c>
      <c r="D9" s="11">
        <v>2000039525</v>
      </c>
      <c r="E9" s="12" t="s">
        <v>17</v>
      </c>
      <c r="F9" s="13">
        <v>1828827</v>
      </c>
      <c r="G9" s="15" t="s">
        <v>18</v>
      </c>
      <c r="H9" s="16">
        <v>43978</v>
      </c>
      <c r="I9" s="9" t="str">
        <f>IF((AND((J9&gt;0),(K9&gt;0))),"Federal and State",(IF(K9=0,"Federal","State")))</f>
        <v>Federal</v>
      </c>
      <c r="J9" s="14">
        <f>O9*(L9/100)</f>
        <v>1828827</v>
      </c>
      <c r="K9" s="14">
        <f>O9*(M9/100)</f>
        <v>0</v>
      </c>
      <c r="L9" s="10">
        <v>100</v>
      </c>
      <c r="M9" s="10">
        <v>0</v>
      </c>
      <c r="N9" s="10">
        <v>0</v>
      </c>
      <c r="O9" s="10">
        <f>F9/(SUM((L9/100),(M9/100)))</f>
        <v>1828827</v>
      </c>
    </row>
    <row r="10" spans="1:15" ht="30" x14ac:dyDescent="0.25">
      <c r="A10" s="11">
        <v>1</v>
      </c>
      <c r="B10" s="12" t="s">
        <v>25</v>
      </c>
      <c r="C10" s="12" t="s">
        <v>26</v>
      </c>
      <c r="D10" s="11">
        <v>2000039744</v>
      </c>
      <c r="E10" s="12" t="s">
        <v>19</v>
      </c>
      <c r="F10" s="13">
        <v>75000</v>
      </c>
      <c r="G10" s="15" t="s">
        <v>18</v>
      </c>
      <c r="H10" s="16">
        <v>44004</v>
      </c>
      <c r="I10" s="9" t="str">
        <f>IF((AND((J10&gt;0),(K10&gt;0))),"Federal and State",(IF(K10=0,"Federal","State")))</f>
        <v>Federal</v>
      </c>
      <c r="J10" s="14">
        <f>O10*(L10/100)</f>
        <v>75000</v>
      </c>
      <c r="K10" s="14">
        <f>O10*(M10/100)</f>
        <v>0</v>
      </c>
      <c r="L10" s="10">
        <v>50</v>
      </c>
      <c r="M10" s="10">
        <v>0</v>
      </c>
      <c r="N10" s="10">
        <v>50</v>
      </c>
      <c r="O10" s="10">
        <f>F10/(SUM((L10/100),(M10/100)))</f>
        <v>150000</v>
      </c>
    </row>
    <row r="11" spans="1:15" ht="30" x14ac:dyDescent="0.25">
      <c r="A11" s="11">
        <v>1</v>
      </c>
      <c r="B11" s="12" t="s">
        <v>25</v>
      </c>
      <c r="C11" s="12" t="s">
        <v>26</v>
      </c>
      <c r="D11" s="11">
        <v>2000040946</v>
      </c>
      <c r="E11" s="12" t="s">
        <v>29</v>
      </c>
      <c r="F11" s="13">
        <v>445224</v>
      </c>
      <c r="G11" s="15" t="s">
        <v>18</v>
      </c>
      <c r="H11" s="16">
        <v>44047</v>
      </c>
      <c r="I11" s="9" t="str">
        <f>IF((AND((J11&gt;0),(K11&gt;0))),"Federal and State",(IF(K11=0,"Federal","State")))</f>
        <v>Federal and State</v>
      </c>
      <c r="J11" s="14">
        <f>O11*(L11/100)</f>
        <v>419034.35294117645</v>
      </c>
      <c r="K11" s="14">
        <f>O11*(M11/100)</f>
        <v>26189.647058823528</v>
      </c>
      <c r="L11" s="10">
        <v>80</v>
      </c>
      <c r="M11" s="10">
        <v>5</v>
      </c>
      <c r="N11" s="10">
        <v>15</v>
      </c>
      <c r="O11" s="10">
        <f>F11/(SUM((L11/100),(M11/100)))</f>
        <v>523792.94117647054</v>
      </c>
    </row>
    <row r="12" spans="1:15" x14ac:dyDescent="0.25">
      <c r="A12" s="11">
        <f>VLOOKUP(B12,[1]Divisions!$B$1:$C$101,2,FALSE)</f>
        <v>12</v>
      </c>
      <c r="B12" s="12" t="s">
        <v>30</v>
      </c>
      <c r="C12" s="12" t="s">
        <v>31</v>
      </c>
      <c r="D12" s="11">
        <v>2000035784</v>
      </c>
      <c r="E12" s="12" t="s">
        <v>32</v>
      </c>
      <c r="F12" s="13">
        <v>116985</v>
      </c>
      <c r="G12" s="15" t="s">
        <v>23</v>
      </c>
      <c r="H12" s="16">
        <v>43788</v>
      </c>
      <c r="I12" s="9" t="str">
        <f>IF((AND((J12&gt;0),(K12&gt;0))),"Federal and State",(IF(K12=0,"Federal","State")))</f>
        <v>Federal and State</v>
      </c>
      <c r="J12" s="14">
        <f>O12*(L12/100)</f>
        <v>103986.66666666667</v>
      </c>
      <c r="K12" s="14">
        <f>O12*(M12/100)</f>
        <v>12998.333333333334</v>
      </c>
      <c r="L12" s="10">
        <v>80</v>
      </c>
      <c r="M12" s="10">
        <v>10</v>
      </c>
      <c r="N12" s="10">
        <v>10</v>
      </c>
      <c r="O12" s="10">
        <f>F12/(SUM((L12/100),(M12/100)))</f>
        <v>129983.33333333333</v>
      </c>
    </row>
    <row r="13" spans="1:15" x14ac:dyDescent="0.25">
      <c r="A13" s="11">
        <f>VLOOKUP(B13,[1]Divisions!$B$1:$C$101,2,FALSE)</f>
        <v>11</v>
      </c>
      <c r="B13" s="12" t="str">
        <f>VLOOKUP(C13,'[1]Counties Systems Crosswalk'!$D$1:$E$81,2,FALSE)</f>
        <v>Alleghany</v>
      </c>
      <c r="C13" s="12" t="s">
        <v>33</v>
      </c>
      <c r="D13" s="11">
        <v>2000039526</v>
      </c>
      <c r="E13" s="12" t="s">
        <v>17</v>
      </c>
      <c r="F13" s="13">
        <v>227595</v>
      </c>
      <c r="G13" s="15" t="s">
        <v>18</v>
      </c>
      <c r="H13" s="16">
        <v>43978</v>
      </c>
      <c r="I13" s="9" t="str">
        <f>IF((AND((J13&gt;0),(K13&gt;0))),"Federal and State",(IF(K13=0,"Federal","State")))</f>
        <v>Federal</v>
      </c>
      <c r="J13" s="14">
        <f>O13*(L13/100)</f>
        <v>227595</v>
      </c>
      <c r="K13" s="14">
        <f>O13*(M13/100)</f>
        <v>0</v>
      </c>
      <c r="L13" s="10">
        <v>100</v>
      </c>
      <c r="M13" s="10">
        <v>0</v>
      </c>
      <c r="N13" s="10">
        <v>0</v>
      </c>
      <c r="O13" s="10">
        <f>F13/(SUM((L13/100),(M13/100)))</f>
        <v>227595</v>
      </c>
    </row>
    <row r="14" spans="1:15" x14ac:dyDescent="0.25">
      <c r="A14" s="11">
        <f>VLOOKUP(B14,[1]Divisions!$B$1:$C$101,2,FALSE)</f>
        <v>11</v>
      </c>
      <c r="B14" s="12" t="str">
        <f>VLOOKUP(C14,'[1]Counties Systems Crosswalk'!$D$1:$E$81,2,FALSE)</f>
        <v>Alleghany</v>
      </c>
      <c r="C14" s="12" t="s">
        <v>33</v>
      </c>
      <c r="D14" s="11">
        <v>2000040379</v>
      </c>
      <c r="E14" s="12" t="s">
        <v>19</v>
      </c>
      <c r="F14" s="13">
        <v>7000</v>
      </c>
      <c r="G14" s="15" t="s">
        <v>18</v>
      </c>
      <c r="H14" s="16">
        <v>44013</v>
      </c>
      <c r="I14" s="9" t="str">
        <f>IF((AND((J14&gt;0),(K14&gt;0))),"Federal and State",(IF(K14=0,"Federal","State")))</f>
        <v>Federal</v>
      </c>
      <c r="J14" s="14">
        <f>O14*(L14/100)</f>
        <v>7000</v>
      </c>
      <c r="K14" s="14">
        <f>O14*(M14/100)</f>
        <v>0</v>
      </c>
      <c r="L14" s="10">
        <v>50</v>
      </c>
      <c r="M14" s="10">
        <v>0</v>
      </c>
      <c r="N14" s="10">
        <v>50</v>
      </c>
      <c r="O14" s="10">
        <f>F14/(SUM((L14/100),(M14/100)))</f>
        <v>14000</v>
      </c>
    </row>
    <row r="15" spans="1:15" x14ac:dyDescent="0.25">
      <c r="A15" s="11">
        <f>VLOOKUP(B15,[1]Divisions!$B$1:$C$101,2,FALSE)</f>
        <v>10</v>
      </c>
      <c r="B15" s="12" t="str">
        <f>VLOOKUP(C15,'[1]Counties Systems Crosswalk'!$D$1:$E$81,2,FALSE)</f>
        <v>Anson</v>
      </c>
      <c r="C15" s="12" t="s">
        <v>34</v>
      </c>
      <c r="D15" s="11">
        <v>2000035624</v>
      </c>
      <c r="E15" s="12" t="s">
        <v>35</v>
      </c>
      <c r="F15" s="13">
        <v>129774</v>
      </c>
      <c r="G15" s="15" t="s">
        <v>18</v>
      </c>
      <c r="H15" s="16">
        <v>43770</v>
      </c>
      <c r="I15" s="9" t="str">
        <f>IF((AND((J15&gt;0),(K15&gt;0))),"Federal and State",(IF(K15=0,"Federal","State")))</f>
        <v>Federal and State</v>
      </c>
      <c r="J15" s="14">
        <f>O15*(L15/100)</f>
        <v>122140.23529411765</v>
      </c>
      <c r="K15" s="14">
        <f>O15*(M15/100)</f>
        <v>7633.7647058823532</v>
      </c>
      <c r="L15" s="10">
        <v>80</v>
      </c>
      <c r="M15" s="10">
        <v>5</v>
      </c>
      <c r="N15" s="10">
        <v>15</v>
      </c>
      <c r="O15" s="10">
        <f>F15/(SUM((L15/100),(M15/100)))</f>
        <v>152675.29411764705</v>
      </c>
    </row>
    <row r="16" spans="1:15" x14ac:dyDescent="0.25">
      <c r="A16" s="11">
        <f>VLOOKUP(B16,[1]Divisions!$B$1:$C$101,2,FALSE)</f>
        <v>10</v>
      </c>
      <c r="B16" s="12" t="str">
        <f>VLOOKUP(C16,'[1]Counties Systems Crosswalk'!$D$1:$E$81,2,FALSE)</f>
        <v>Anson</v>
      </c>
      <c r="C16" s="12" t="s">
        <v>34</v>
      </c>
      <c r="D16" s="11">
        <v>2000035622</v>
      </c>
      <c r="E16" s="12" t="s">
        <v>36</v>
      </c>
      <c r="F16" s="13">
        <v>151420</v>
      </c>
      <c r="G16" s="15" t="s">
        <v>23</v>
      </c>
      <c r="H16" s="16">
        <v>43770</v>
      </c>
      <c r="I16" s="9" t="str">
        <f>IF((AND((J16&gt;0),(K16&gt;0))),"Federal and State",(IF(K16=0,"Federal","State")))</f>
        <v>Federal and State</v>
      </c>
      <c r="J16" s="14">
        <f>O16*(L16/100)</f>
        <v>134595.55555555556</v>
      </c>
      <c r="K16" s="14">
        <f>O16*(M16/100)</f>
        <v>16824.444444444445</v>
      </c>
      <c r="L16" s="10">
        <v>80</v>
      </c>
      <c r="M16" s="10">
        <v>10</v>
      </c>
      <c r="N16" s="10">
        <v>10</v>
      </c>
      <c r="O16" s="10">
        <f>F16/(SUM((L16/100),(M16/100)))</f>
        <v>168244.44444444444</v>
      </c>
    </row>
    <row r="17" spans="1:15" x14ac:dyDescent="0.25">
      <c r="A17" s="11">
        <f>VLOOKUP(B17,[1]Divisions!$B$1:$C$101,2,FALSE)</f>
        <v>10</v>
      </c>
      <c r="B17" s="12" t="str">
        <f>VLOOKUP(C17,'[1]Counties Systems Crosswalk'!$D$1:$E$81,2,FALSE)</f>
        <v>Anson</v>
      </c>
      <c r="C17" s="12" t="s">
        <v>34</v>
      </c>
      <c r="D17" s="11">
        <v>2000039751</v>
      </c>
      <c r="E17" s="12" t="s">
        <v>17</v>
      </c>
      <c r="F17" s="13">
        <v>292486</v>
      </c>
      <c r="G17" s="15" t="s">
        <v>18</v>
      </c>
      <c r="H17" s="16">
        <v>44004</v>
      </c>
      <c r="I17" s="9" t="str">
        <f>IF((AND((J17&gt;0),(K17&gt;0))),"Federal and State",(IF(K17=0,"Federal","State")))</f>
        <v>Federal</v>
      </c>
      <c r="J17" s="14">
        <f>O17*(L17/100)</f>
        <v>292486</v>
      </c>
      <c r="K17" s="14">
        <f>O17*(M17/100)</f>
        <v>0</v>
      </c>
      <c r="L17" s="10">
        <v>100</v>
      </c>
      <c r="M17" s="10">
        <v>0</v>
      </c>
      <c r="N17" s="10">
        <v>0</v>
      </c>
      <c r="O17" s="10">
        <f>F17/(SUM((L17/100),(M17/100)))</f>
        <v>292486</v>
      </c>
    </row>
    <row r="18" spans="1:15" x14ac:dyDescent="0.25">
      <c r="A18" s="11">
        <f>VLOOKUP(B18,[1]Divisions!$B$1:$C$101,2,FALSE)</f>
        <v>11</v>
      </c>
      <c r="B18" s="12" t="str">
        <f>VLOOKUP(C18,'[1]Counties Systems Crosswalk'!$D$1:$E$81,2,FALSE)</f>
        <v>Watauga</v>
      </c>
      <c r="C18" s="12" t="s">
        <v>37</v>
      </c>
      <c r="D18" s="11">
        <v>2000039590</v>
      </c>
      <c r="E18" s="12" t="s">
        <v>17</v>
      </c>
      <c r="F18" s="13">
        <v>3218739</v>
      </c>
      <c r="G18" s="15" t="s">
        <v>18</v>
      </c>
      <c r="H18" s="16">
        <v>43990</v>
      </c>
      <c r="I18" s="9" t="str">
        <f>IF((AND((J18&gt;0),(K18&gt;0))),"Federal and State",(IF(K18=0,"Federal","State")))</f>
        <v>Federal</v>
      </c>
      <c r="J18" s="14">
        <f>O18*(L18/100)</f>
        <v>3218739</v>
      </c>
      <c r="K18" s="14">
        <f>O18*(M18/100)</f>
        <v>0</v>
      </c>
      <c r="L18" s="10">
        <v>100</v>
      </c>
      <c r="M18" s="10">
        <v>0</v>
      </c>
      <c r="N18" s="10">
        <v>0</v>
      </c>
      <c r="O18" s="10">
        <f>F18/(SUM((L18/100),(M18/100)))</f>
        <v>3218739</v>
      </c>
    </row>
    <row r="19" spans="1:15" x14ac:dyDescent="0.25">
      <c r="A19" s="11">
        <f>VLOOKUP(B19,[1]Divisions!$B$1:$C$101,2,FALSE)</f>
        <v>11</v>
      </c>
      <c r="B19" s="12" t="s">
        <v>38</v>
      </c>
      <c r="C19" s="12" t="s">
        <v>39</v>
      </c>
      <c r="D19" s="11">
        <v>2000035359</v>
      </c>
      <c r="E19" s="12" t="s">
        <v>35</v>
      </c>
      <c r="F19" s="13">
        <v>176290</v>
      </c>
      <c r="G19" s="15" t="s">
        <v>18</v>
      </c>
      <c r="H19" s="16">
        <v>43760</v>
      </c>
      <c r="I19" s="9" t="str">
        <f>IF((AND((J19&gt;0),(K19&gt;0))),"Federal and State",(IF(K19=0,"Federal","State")))</f>
        <v>Federal and State</v>
      </c>
      <c r="J19" s="14">
        <f>O19*(L19/100)</f>
        <v>165920</v>
      </c>
      <c r="K19" s="14">
        <f>O19*(M19/100)</f>
        <v>10370</v>
      </c>
      <c r="L19" s="10">
        <v>80</v>
      </c>
      <c r="M19" s="10">
        <v>5</v>
      </c>
      <c r="N19" s="10">
        <v>15</v>
      </c>
      <c r="O19" s="10">
        <f>F19/(SUM((L19/100),(M19/100)))</f>
        <v>207399.99999999997</v>
      </c>
    </row>
    <row r="20" spans="1:15" x14ac:dyDescent="0.25">
      <c r="A20" s="11">
        <f>VLOOKUP(B20,[1]Divisions!$B$1:$C$101,2,FALSE)</f>
        <v>11</v>
      </c>
      <c r="B20" s="12" t="s">
        <v>38</v>
      </c>
      <c r="C20" s="12" t="s">
        <v>39</v>
      </c>
      <c r="D20" s="11">
        <v>2000039359</v>
      </c>
      <c r="E20" s="12" t="s">
        <v>17</v>
      </c>
      <c r="F20" s="13">
        <v>355467</v>
      </c>
      <c r="G20" s="15" t="s">
        <v>18</v>
      </c>
      <c r="H20" s="16">
        <v>43972</v>
      </c>
      <c r="I20" s="9" t="str">
        <f>IF((AND((J20&gt;0),(K20&gt;0))),"Federal and State",(IF(K20=0,"Federal","State")))</f>
        <v>Federal</v>
      </c>
      <c r="J20" s="14">
        <f>O20*(L20/100)</f>
        <v>355467</v>
      </c>
      <c r="K20" s="14">
        <f>O20*(M20/100)</f>
        <v>0</v>
      </c>
      <c r="L20" s="10">
        <v>100</v>
      </c>
      <c r="M20" s="10">
        <v>0</v>
      </c>
      <c r="N20" s="10">
        <v>0</v>
      </c>
      <c r="O20" s="10">
        <f>F20/(SUM((L20/100),(M20/100)))</f>
        <v>355467</v>
      </c>
    </row>
    <row r="21" spans="1:15" x14ac:dyDescent="0.25">
      <c r="A21" s="11">
        <f>VLOOKUP(B21,[1]Divisions!$B$1:$C$101,2,FALSE)</f>
        <v>11</v>
      </c>
      <c r="B21" s="12" t="s">
        <v>38</v>
      </c>
      <c r="C21" s="12" t="s">
        <v>39</v>
      </c>
      <c r="D21" s="11">
        <v>2000040446</v>
      </c>
      <c r="E21" s="12" t="s">
        <v>19</v>
      </c>
      <c r="F21" s="13">
        <v>29200</v>
      </c>
      <c r="G21" s="15" t="s">
        <v>18</v>
      </c>
      <c r="H21" s="16">
        <v>44025</v>
      </c>
      <c r="I21" s="9" t="str">
        <f>IF((AND((J21&gt;0),(K21&gt;0))),"Federal and State",(IF(K21=0,"Federal","State")))</f>
        <v>Federal</v>
      </c>
      <c r="J21" s="14">
        <f>O21*(L21/100)</f>
        <v>29200</v>
      </c>
      <c r="K21" s="14">
        <f>O21*(M21/100)</f>
        <v>0</v>
      </c>
      <c r="L21" s="10">
        <v>50</v>
      </c>
      <c r="M21" s="10">
        <v>0</v>
      </c>
      <c r="N21" s="10">
        <v>50</v>
      </c>
      <c r="O21" s="10">
        <f>F21/(SUM((L21/100),(M21/100)))</f>
        <v>58400</v>
      </c>
    </row>
    <row r="22" spans="1:15" x14ac:dyDescent="0.25">
      <c r="A22" s="11">
        <f>VLOOKUP(B22,[1]Divisions!$B$1:$C$101,2,FALSE)</f>
        <v>11</v>
      </c>
      <c r="B22" s="12" t="s">
        <v>40</v>
      </c>
      <c r="C22" s="12" t="s">
        <v>41</v>
      </c>
      <c r="D22" s="11">
        <v>2000039400</v>
      </c>
      <c r="E22" s="12" t="s">
        <v>17</v>
      </c>
      <c r="F22" s="13">
        <v>264165</v>
      </c>
      <c r="G22" s="15" t="s">
        <v>18</v>
      </c>
      <c r="H22" s="16">
        <v>43972</v>
      </c>
      <c r="I22" s="9" t="str">
        <f>IF((AND((J22&gt;0),(K22&gt;0))),"Federal and State",(IF(K22=0,"Federal","State")))</f>
        <v>Federal</v>
      </c>
      <c r="J22" s="14">
        <f>O22*(L22/100)</f>
        <v>264165</v>
      </c>
      <c r="K22" s="14">
        <f>O22*(M22/100)</f>
        <v>0</v>
      </c>
      <c r="L22" s="10">
        <v>100</v>
      </c>
      <c r="M22" s="10">
        <v>0</v>
      </c>
      <c r="N22" s="10">
        <v>0</v>
      </c>
      <c r="O22" s="10">
        <f>F22/(SUM((L22/100),(M22/100)))</f>
        <v>264165</v>
      </c>
    </row>
    <row r="23" spans="1:15" x14ac:dyDescent="0.25">
      <c r="A23" s="11">
        <f>VLOOKUP(B23,[1]Divisions!$B$1:$C$101,2,FALSE)</f>
        <v>2</v>
      </c>
      <c r="B23" s="12" t="s">
        <v>42</v>
      </c>
      <c r="C23" s="12" t="s">
        <v>43</v>
      </c>
      <c r="D23" s="11">
        <v>2000035625</v>
      </c>
      <c r="E23" s="12" t="s">
        <v>36</v>
      </c>
      <c r="F23" s="13">
        <v>49050</v>
      </c>
      <c r="G23" s="15" t="s">
        <v>23</v>
      </c>
      <c r="H23" s="16">
        <v>43770</v>
      </c>
      <c r="I23" s="9" t="str">
        <f>IF((AND((J23&gt;0),(K23&gt;0))),"Federal and State",(IF(K23=0,"Federal","State")))</f>
        <v>Federal and State</v>
      </c>
      <c r="J23" s="14">
        <f>O23*(L23/100)</f>
        <v>43600</v>
      </c>
      <c r="K23" s="14">
        <f>O23*(M23/100)</f>
        <v>5450</v>
      </c>
      <c r="L23" s="10">
        <v>80</v>
      </c>
      <c r="M23" s="10">
        <v>10</v>
      </c>
      <c r="N23" s="10">
        <v>10</v>
      </c>
      <c r="O23" s="10">
        <f>F23/(SUM((L23/100),(M23/100)))</f>
        <v>54500</v>
      </c>
    </row>
    <row r="24" spans="1:15" x14ac:dyDescent="0.25">
      <c r="A24" s="11">
        <f>VLOOKUP(B24,[1]Divisions!$B$1:$C$101,2,FALSE)</f>
        <v>2</v>
      </c>
      <c r="B24" s="12" t="s">
        <v>42</v>
      </c>
      <c r="C24" s="12" t="s">
        <v>43</v>
      </c>
      <c r="D24" s="11">
        <v>2000035626</v>
      </c>
      <c r="E24" s="12" t="s">
        <v>35</v>
      </c>
      <c r="F24" s="13">
        <v>163314</v>
      </c>
      <c r="G24" s="15" t="s">
        <v>18</v>
      </c>
      <c r="H24" s="16">
        <v>43770</v>
      </c>
      <c r="I24" s="9" t="str">
        <f>IF((AND((J24&gt;0),(K24&gt;0))),"Federal and State",(IF(K24=0,"Federal","State")))</f>
        <v>Federal and State</v>
      </c>
      <c r="J24" s="14">
        <f>O24*(L24/100)</f>
        <v>153707.29411764705</v>
      </c>
      <c r="K24" s="14">
        <f>O24*(M24/100)</f>
        <v>9606.7058823529405</v>
      </c>
      <c r="L24" s="10">
        <v>80</v>
      </c>
      <c r="M24" s="10">
        <v>5</v>
      </c>
      <c r="N24" s="10">
        <v>15</v>
      </c>
      <c r="O24" s="10">
        <f>F24/(SUM((L24/100),(M24/100)))</f>
        <v>192134.1176470588</v>
      </c>
    </row>
    <row r="25" spans="1:15" x14ac:dyDescent="0.25">
      <c r="A25" s="11">
        <f>VLOOKUP(B25,[1]Divisions!$B$1:$C$101,2,FALSE)</f>
        <v>2</v>
      </c>
      <c r="B25" s="12" t="s">
        <v>42</v>
      </c>
      <c r="C25" s="12" t="s">
        <v>43</v>
      </c>
      <c r="D25" s="11">
        <v>2000039527</v>
      </c>
      <c r="E25" s="12" t="s">
        <v>17</v>
      </c>
      <c r="F25" s="13">
        <v>192169</v>
      </c>
      <c r="G25" s="15" t="s">
        <v>18</v>
      </c>
      <c r="H25" s="16">
        <v>43978</v>
      </c>
      <c r="I25" s="9" t="str">
        <f>IF((AND((J25&gt;0),(K25&gt;0))),"Federal and State",(IF(K25=0,"Federal","State")))</f>
        <v>Federal</v>
      </c>
      <c r="J25" s="14">
        <f>O25*(L25/100)</f>
        <v>192169</v>
      </c>
      <c r="K25" s="14">
        <f>O25*(M25/100)</f>
        <v>0</v>
      </c>
      <c r="L25" s="10">
        <v>100</v>
      </c>
      <c r="M25" s="10">
        <v>0</v>
      </c>
      <c r="N25" s="10">
        <v>0</v>
      </c>
      <c r="O25" s="10">
        <f>F25/(SUM((L25/100),(M25/100)))</f>
        <v>192169</v>
      </c>
    </row>
    <row r="26" spans="1:15" x14ac:dyDescent="0.25">
      <c r="A26" s="11">
        <f>VLOOKUP(B26,[1]Divisions!$B$1:$C$101,2,FALSE)</f>
        <v>2</v>
      </c>
      <c r="B26" s="12" t="s">
        <v>42</v>
      </c>
      <c r="C26" s="12" t="s">
        <v>43</v>
      </c>
      <c r="D26" s="11">
        <v>2000039748</v>
      </c>
      <c r="E26" s="12" t="s">
        <v>19</v>
      </c>
      <c r="F26" s="13">
        <v>175000</v>
      </c>
      <c r="G26" s="15" t="s">
        <v>18</v>
      </c>
      <c r="H26" s="16">
        <v>44004</v>
      </c>
      <c r="I26" s="9" t="str">
        <f>IF((AND((J26&gt;0),(K26&gt;0))),"Federal and State",(IF(K26=0,"Federal","State")))</f>
        <v>Federal</v>
      </c>
      <c r="J26" s="14">
        <f>O26*(L26/100)</f>
        <v>175000</v>
      </c>
      <c r="K26" s="14">
        <f>O26*(M26/100)</f>
        <v>0</v>
      </c>
      <c r="L26" s="10">
        <v>50</v>
      </c>
      <c r="M26" s="10">
        <v>0</v>
      </c>
      <c r="N26" s="10">
        <v>50</v>
      </c>
      <c r="O26" s="10">
        <f>F26/(SUM((L26/100),(M26/100)))</f>
        <v>350000</v>
      </c>
    </row>
    <row r="27" spans="1:15" x14ac:dyDescent="0.25">
      <c r="A27" s="11">
        <f>VLOOKUP(B27,[1]Divisions!$B$1:$C$101,2,FALSE)</f>
        <v>2</v>
      </c>
      <c r="B27" s="12" t="s">
        <v>42</v>
      </c>
      <c r="C27" s="12" t="s">
        <v>43</v>
      </c>
      <c r="D27" s="11">
        <v>2000040973</v>
      </c>
      <c r="E27" s="12" t="s">
        <v>29</v>
      </c>
      <c r="F27" s="13">
        <v>163314</v>
      </c>
      <c r="G27" s="15" t="s">
        <v>18</v>
      </c>
      <c r="H27" s="16">
        <v>44050</v>
      </c>
      <c r="I27" s="9" t="str">
        <f>IF((AND((J27&gt;0),(K27&gt;0))),"Federal and State",(IF(K27=0,"Federal","State")))</f>
        <v>Federal and State</v>
      </c>
      <c r="J27" s="14">
        <f>O27*(L27/100)</f>
        <v>153707.29411764705</v>
      </c>
      <c r="K27" s="14">
        <f>O27*(M27/100)</f>
        <v>9606.7058823529405</v>
      </c>
      <c r="L27" s="10">
        <v>80</v>
      </c>
      <c r="M27" s="10">
        <v>5</v>
      </c>
      <c r="N27" s="10">
        <v>15</v>
      </c>
      <c r="O27" s="10">
        <f>F27/(SUM((L27/100),(M27/100)))</f>
        <v>192134.1176470588</v>
      </c>
    </row>
    <row r="28" spans="1:15" x14ac:dyDescent="0.25">
      <c r="A28" s="11">
        <f>VLOOKUP(B28,[1]Divisions!$B$1:$C$101,2,FALSE)</f>
        <v>6</v>
      </c>
      <c r="B28" s="12" t="s">
        <v>44</v>
      </c>
      <c r="C28" s="12" t="s">
        <v>45</v>
      </c>
      <c r="D28" s="11">
        <v>2000040513</v>
      </c>
      <c r="E28" s="12" t="s">
        <v>17</v>
      </c>
      <c r="F28" s="13">
        <v>303904</v>
      </c>
      <c r="G28" s="15" t="s">
        <v>18</v>
      </c>
      <c r="H28" s="16">
        <v>44027</v>
      </c>
      <c r="I28" s="9" t="str">
        <f>IF((AND((J28&gt;0),(K28&gt;0))),"Federal and State",(IF(K28=0,"Federal","State")))</f>
        <v>Federal</v>
      </c>
      <c r="J28" s="14">
        <f>O28*(L28/100)</f>
        <v>303904</v>
      </c>
      <c r="K28" s="14">
        <f>O28*(M28/100)</f>
        <v>0</v>
      </c>
      <c r="L28" s="10">
        <v>100</v>
      </c>
      <c r="M28" s="10">
        <v>0</v>
      </c>
      <c r="N28" s="10">
        <v>0</v>
      </c>
      <c r="O28" s="10">
        <f>F28/(SUM((L28/100),(M28/100)))</f>
        <v>303904</v>
      </c>
    </row>
    <row r="29" spans="1:15" x14ac:dyDescent="0.25">
      <c r="A29" s="11">
        <f>VLOOKUP(B29,[1]Divisions!$B$1:$C$101,2,FALSE)</f>
        <v>3</v>
      </c>
      <c r="B29" s="12" t="s">
        <v>46</v>
      </c>
      <c r="C29" s="12" t="s">
        <v>47</v>
      </c>
      <c r="D29" s="11">
        <v>2000039588</v>
      </c>
      <c r="E29" s="12" t="s">
        <v>17</v>
      </c>
      <c r="F29" s="13">
        <v>485115</v>
      </c>
      <c r="G29" s="15" t="s">
        <v>18</v>
      </c>
      <c r="H29" s="16">
        <v>43990</v>
      </c>
      <c r="I29" s="9" t="str">
        <f>IF((AND((J29&gt;0),(K29&gt;0))),"Federal and State",(IF(K29=0,"Federal","State")))</f>
        <v>Federal</v>
      </c>
      <c r="J29" s="14">
        <f>O29*(L29/100)</f>
        <v>485115</v>
      </c>
      <c r="K29" s="14">
        <f>O29*(M29/100)</f>
        <v>0</v>
      </c>
      <c r="L29" s="10">
        <v>100</v>
      </c>
      <c r="M29" s="10">
        <v>0</v>
      </c>
      <c r="N29" s="10">
        <v>0</v>
      </c>
      <c r="O29" s="10">
        <f>F29/(SUM((L29/100),(M29/100)))</f>
        <v>485115</v>
      </c>
    </row>
    <row r="30" spans="1:15" x14ac:dyDescent="0.25">
      <c r="A30" s="11">
        <f>VLOOKUP(B30,[1]Divisions!$B$1:$C$101,2,FALSE)</f>
        <v>13</v>
      </c>
      <c r="B30" s="12" t="str">
        <f>VLOOKUP(C30,'[1]Counties Systems Crosswalk'!$D$1:$E$81,2,FALSE)</f>
        <v>Buncombe</v>
      </c>
      <c r="C30" s="12" t="s">
        <v>48</v>
      </c>
      <c r="D30" s="11">
        <v>2000039733</v>
      </c>
      <c r="E30" s="12" t="s">
        <v>17</v>
      </c>
      <c r="F30" s="13">
        <v>602110</v>
      </c>
      <c r="G30" s="15" t="s">
        <v>18</v>
      </c>
      <c r="H30" s="16">
        <v>44004</v>
      </c>
      <c r="I30" s="9" t="str">
        <f>IF((AND((J30&gt;0),(K30&gt;0))),"Federal and State",(IF(K30=0,"Federal","State")))</f>
        <v>Federal</v>
      </c>
      <c r="J30" s="14">
        <f>O30*(L30/100)</f>
        <v>602110</v>
      </c>
      <c r="K30" s="14">
        <f>O30*(M30/100)</f>
        <v>0</v>
      </c>
      <c r="L30" s="10">
        <v>100</v>
      </c>
      <c r="M30" s="10">
        <v>0</v>
      </c>
      <c r="N30" s="10">
        <v>0</v>
      </c>
      <c r="O30" s="10">
        <f>F30/(SUM((L30/100),(M30/100)))</f>
        <v>602110</v>
      </c>
    </row>
    <row r="31" spans="1:15" x14ac:dyDescent="0.25">
      <c r="A31" s="11">
        <f>VLOOKUP(B31,[1]Divisions!$B$1:$C$101,2,FALSE)</f>
        <v>10</v>
      </c>
      <c r="B31" s="12" t="str">
        <f>VLOOKUP(C31,'[1]Counties Systems Crosswalk'!$D$1:$E$81,2,FALSE)</f>
        <v>Cabarrus</v>
      </c>
      <c r="C31" s="12" t="s">
        <v>49</v>
      </c>
      <c r="D31" s="11">
        <v>2000039756</v>
      </c>
      <c r="E31" s="12" t="s">
        <v>17</v>
      </c>
      <c r="F31" s="13">
        <v>381570</v>
      </c>
      <c r="G31" s="15" t="s">
        <v>18</v>
      </c>
      <c r="H31" s="16">
        <v>44004</v>
      </c>
      <c r="I31" s="9" t="str">
        <f>IF((AND((J31&gt;0),(K31&gt;0))),"Federal and State",(IF(K31=0,"Federal","State")))</f>
        <v>Federal</v>
      </c>
      <c r="J31" s="14">
        <f>O31*(L31/100)</f>
        <v>381570</v>
      </c>
      <c r="K31" s="14">
        <f>O31*(M31/100)</f>
        <v>0</v>
      </c>
      <c r="L31" s="10">
        <v>100</v>
      </c>
      <c r="M31" s="10">
        <v>0</v>
      </c>
      <c r="N31" s="10">
        <v>0</v>
      </c>
      <c r="O31" s="10">
        <f>F31/(SUM((L31/100),(M31/100)))</f>
        <v>381570</v>
      </c>
    </row>
    <row r="32" spans="1:15" x14ac:dyDescent="0.25">
      <c r="A32" s="11">
        <f>VLOOKUP(B32,[1]Divisions!$B$1:$C$101,2,FALSE)</f>
        <v>2</v>
      </c>
      <c r="B32" s="12" t="str">
        <f>VLOOKUP(C32,'[1]Counties Systems Crosswalk'!$D$1:$E$81,2,FALSE)</f>
        <v>Carteret</v>
      </c>
      <c r="C32" s="12" t="s">
        <v>50</v>
      </c>
      <c r="D32" s="11">
        <v>2000037170</v>
      </c>
      <c r="E32" s="12" t="s">
        <v>27</v>
      </c>
      <c r="F32" s="13">
        <v>25000</v>
      </c>
      <c r="G32" s="15" t="s">
        <v>18</v>
      </c>
      <c r="H32" s="16">
        <v>43906</v>
      </c>
      <c r="I32" s="9" t="str">
        <f>IF((AND((J32&gt;0),(K32&gt;0))),"Federal and State",(IF(K32=0,"Federal","State")))</f>
        <v>Federal</v>
      </c>
      <c r="J32" s="14">
        <f>O32*(L32/100)</f>
        <v>25000</v>
      </c>
      <c r="K32" s="14">
        <f>O32*(M32/100)</f>
        <v>0</v>
      </c>
      <c r="L32" s="10">
        <v>50</v>
      </c>
      <c r="M32" s="10">
        <v>0</v>
      </c>
      <c r="N32" s="10">
        <v>50</v>
      </c>
      <c r="O32" s="10">
        <f>F32/(SUM((L32/100),(M32/100)))</f>
        <v>50000</v>
      </c>
    </row>
    <row r="33" spans="1:15" x14ac:dyDescent="0.25">
      <c r="A33" s="11">
        <f>VLOOKUP(B33,[1]Divisions!$B$1:$C$101,2,FALSE)</f>
        <v>2</v>
      </c>
      <c r="B33" s="12" t="str">
        <f>VLOOKUP(C33,'[1]Counties Systems Crosswalk'!$D$1:$E$81,2,FALSE)</f>
        <v>Carteret</v>
      </c>
      <c r="C33" s="12" t="s">
        <v>50</v>
      </c>
      <c r="D33" s="11">
        <v>2000039743</v>
      </c>
      <c r="E33" s="12" t="s">
        <v>19</v>
      </c>
      <c r="F33" s="13">
        <v>137500</v>
      </c>
      <c r="G33" s="15" t="s">
        <v>18</v>
      </c>
      <c r="H33" s="16">
        <v>44004</v>
      </c>
      <c r="I33" s="9" t="str">
        <f>IF((AND((J33&gt;0),(K33&gt;0))),"Federal and State",(IF(K33=0,"Federal","State")))</f>
        <v>Federal</v>
      </c>
      <c r="J33" s="14">
        <f>O33*(L33/100)</f>
        <v>137500</v>
      </c>
      <c r="K33" s="14">
        <f>O33*(M33/100)</f>
        <v>0</v>
      </c>
      <c r="L33" s="10">
        <v>50</v>
      </c>
      <c r="M33" s="10">
        <v>0</v>
      </c>
      <c r="N33" s="10">
        <v>50</v>
      </c>
      <c r="O33" s="10">
        <f>F33/(SUM((L33/100),(M33/100)))</f>
        <v>275000</v>
      </c>
    </row>
    <row r="34" spans="1:15" x14ac:dyDescent="0.25">
      <c r="A34" s="11">
        <f>VLOOKUP(B34,[1]Divisions!$B$1:$C$101,2,FALSE)</f>
        <v>2</v>
      </c>
      <c r="B34" s="12" t="str">
        <f>VLOOKUP(C34,'[1]Counties Systems Crosswalk'!$D$1:$E$81,2,FALSE)</f>
        <v>Carteret</v>
      </c>
      <c r="C34" s="12" t="s">
        <v>50</v>
      </c>
      <c r="D34" s="11">
        <v>2000039753</v>
      </c>
      <c r="E34" s="12" t="s">
        <v>17</v>
      </c>
      <c r="F34" s="13">
        <v>966430</v>
      </c>
      <c r="G34" s="15" t="s">
        <v>18</v>
      </c>
      <c r="H34" s="16">
        <v>44004</v>
      </c>
      <c r="I34" s="9" t="str">
        <f>IF((AND((J34&gt;0),(K34&gt;0))),"Federal and State",(IF(K34=0,"Federal","State")))</f>
        <v>Federal</v>
      </c>
      <c r="J34" s="14">
        <f>O34*(L34/100)</f>
        <v>966430</v>
      </c>
      <c r="K34" s="14">
        <f>O34*(M34/100)</f>
        <v>0</v>
      </c>
      <c r="L34" s="10">
        <v>100</v>
      </c>
      <c r="M34" s="10">
        <v>0</v>
      </c>
      <c r="N34" s="10">
        <v>0</v>
      </c>
      <c r="O34" s="10">
        <f>F34/(SUM((L34/100),(M34/100)))</f>
        <v>966430</v>
      </c>
    </row>
    <row r="35" spans="1:15" x14ac:dyDescent="0.25">
      <c r="A35" s="11">
        <f>VLOOKUP(B35,[1]Divisions!$B$1:$C$101,2,FALSE)</f>
        <v>2</v>
      </c>
      <c r="B35" s="12" t="str">
        <f>VLOOKUP(C35,'[1]Counties Systems Crosswalk'!$D$1:$E$81,2,FALSE)</f>
        <v>Carteret</v>
      </c>
      <c r="C35" s="12" t="s">
        <v>50</v>
      </c>
      <c r="D35" s="11">
        <v>2000040947</v>
      </c>
      <c r="E35" s="12" t="s">
        <v>29</v>
      </c>
      <c r="F35" s="13">
        <v>212263</v>
      </c>
      <c r="G35" s="15" t="s">
        <v>18</v>
      </c>
      <c r="H35" s="16">
        <v>44047</v>
      </c>
      <c r="I35" s="9" t="str">
        <f>IF((AND((J35&gt;0),(K35&gt;0))),"Federal and State",(IF(K35=0,"Federal","State")))</f>
        <v>Federal and State</v>
      </c>
      <c r="J35" s="14">
        <f>O35*(L35/100)</f>
        <v>199776.9411764706</v>
      </c>
      <c r="K35" s="14">
        <f>O35*(M35/100)</f>
        <v>12486.058823529413</v>
      </c>
      <c r="L35" s="10">
        <v>80</v>
      </c>
      <c r="M35" s="10">
        <v>5</v>
      </c>
      <c r="N35" s="10">
        <v>15</v>
      </c>
      <c r="O35" s="10">
        <f>F35/(SUM((L35/100),(M35/100)))</f>
        <v>249721.17647058822</v>
      </c>
    </row>
    <row r="36" spans="1:15" x14ac:dyDescent="0.25">
      <c r="A36" s="11">
        <f>VLOOKUP(B36,[1]Divisions!$B$1:$C$101,2,FALSE)</f>
        <v>7</v>
      </c>
      <c r="B36" s="12" t="str">
        <f>VLOOKUP(C36,'[1]Counties Systems Crosswalk'!$D$1:$E$81,2,FALSE)</f>
        <v>Caswell</v>
      </c>
      <c r="C36" s="12" t="s">
        <v>51</v>
      </c>
      <c r="D36" s="11">
        <v>2000039755</v>
      </c>
      <c r="E36" s="12" t="s">
        <v>17</v>
      </c>
      <c r="F36" s="13">
        <v>248786</v>
      </c>
      <c r="G36" s="15" t="s">
        <v>18</v>
      </c>
      <c r="H36" s="16">
        <v>44004</v>
      </c>
      <c r="I36" s="9" t="str">
        <f>IF((AND((J36&gt;0),(K36&gt;0))),"Federal and State",(IF(K36=0,"Federal","State")))</f>
        <v>Federal</v>
      </c>
      <c r="J36" s="14">
        <f>O36*(L36/100)</f>
        <v>248786</v>
      </c>
      <c r="K36" s="14">
        <f>O36*(M36/100)</f>
        <v>0</v>
      </c>
      <c r="L36" s="10">
        <v>100</v>
      </c>
      <c r="M36" s="10">
        <v>0</v>
      </c>
      <c r="N36" s="10">
        <v>0</v>
      </c>
      <c r="O36" s="10">
        <f>F36/(SUM((L36/100),(M36/100)))</f>
        <v>248786</v>
      </c>
    </row>
    <row r="37" spans="1:15" x14ac:dyDescent="0.25">
      <c r="A37" s="11">
        <v>8</v>
      </c>
      <c r="B37" s="12" t="s">
        <v>52</v>
      </c>
      <c r="C37" s="12" t="s">
        <v>53</v>
      </c>
      <c r="D37" s="11">
        <v>2000040864</v>
      </c>
      <c r="E37" s="12" t="s">
        <v>54</v>
      </c>
      <c r="F37" s="13">
        <v>54000</v>
      </c>
      <c r="G37" s="15" t="s">
        <v>23</v>
      </c>
      <c r="H37" s="16">
        <v>44042</v>
      </c>
      <c r="I37" s="9" t="str">
        <f>IF((AND((J37&gt;0),(K37&gt;0))),"Federal and State",(IF(K37=0,"Federal","State")))</f>
        <v>Federal and State</v>
      </c>
      <c r="J37" s="14">
        <f>O37*(L37/100)</f>
        <v>48000</v>
      </c>
      <c r="K37" s="14">
        <f>O37*(M37/100)</f>
        <v>6000</v>
      </c>
      <c r="L37" s="10">
        <v>80</v>
      </c>
      <c r="M37" s="10">
        <v>10</v>
      </c>
      <c r="N37" s="10">
        <v>10</v>
      </c>
      <c r="O37" s="10">
        <f>F37/(SUM((L37/100),(M37/100)))</f>
        <v>60000</v>
      </c>
    </row>
    <row r="38" spans="1:15" x14ac:dyDescent="0.25">
      <c r="A38" s="11">
        <f>VLOOKUP(B38,[1]Divisions!$B$1:$C$101,2,FALSE)</f>
        <v>8</v>
      </c>
      <c r="B38" s="12" t="s">
        <v>55</v>
      </c>
      <c r="C38" s="12" t="s">
        <v>56</v>
      </c>
      <c r="D38" s="11">
        <v>2000039734</v>
      </c>
      <c r="E38" s="12" t="s">
        <v>19</v>
      </c>
      <c r="F38" s="13">
        <v>90000</v>
      </c>
      <c r="G38" s="15" t="s">
        <v>18</v>
      </c>
      <c r="H38" s="16">
        <v>44004</v>
      </c>
      <c r="I38" s="9" t="str">
        <f>IF((AND((J38&gt;0),(K38&gt;0))),"Federal and State",(IF(K38=0,"Federal","State")))</f>
        <v>Federal</v>
      </c>
      <c r="J38" s="14">
        <f>O38*(L38/100)</f>
        <v>90000</v>
      </c>
      <c r="K38" s="14">
        <f>O38*(M38/100)</f>
        <v>0</v>
      </c>
      <c r="L38" s="10">
        <v>50</v>
      </c>
      <c r="M38" s="10">
        <v>0</v>
      </c>
      <c r="N38" s="10">
        <v>50</v>
      </c>
      <c r="O38" s="10">
        <f>F38/(SUM((L38/100),(M38/100)))</f>
        <v>180000</v>
      </c>
    </row>
    <row r="39" spans="1:15" x14ac:dyDescent="0.25">
      <c r="A39" s="11">
        <f>VLOOKUP(B39,[1]Divisions!$B$1:$C$101,2,FALSE)</f>
        <v>8</v>
      </c>
      <c r="B39" s="12" t="s">
        <v>55</v>
      </c>
      <c r="C39" s="12" t="s">
        <v>56</v>
      </c>
      <c r="D39" s="11">
        <v>2000039757</v>
      </c>
      <c r="E39" s="12" t="s">
        <v>17</v>
      </c>
      <c r="F39" s="13">
        <v>620429</v>
      </c>
      <c r="G39" s="15" t="s">
        <v>18</v>
      </c>
      <c r="H39" s="16">
        <v>44004</v>
      </c>
      <c r="I39" s="9" t="str">
        <f>IF((AND((J39&gt;0),(K39&gt;0))),"Federal and State",(IF(K39=0,"Federal","State")))</f>
        <v>Federal</v>
      </c>
      <c r="J39" s="14">
        <f>O39*(L39/100)</f>
        <v>620429</v>
      </c>
      <c r="K39" s="14">
        <f>O39*(M39/100)</f>
        <v>0</v>
      </c>
      <c r="L39" s="10">
        <v>100</v>
      </c>
      <c r="M39" s="10">
        <v>0</v>
      </c>
      <c r="N39" s="10">
        <v>0</v>
      </c>
      <c r="O39" s="10">
        <f>F39/(SUM((L39/100),(M39/100)))</f>
        <v>620429</v>
      </c>
    </row>
    <row r="40" spans="1:15" x14ac:dyDescent="0.25">
      <c r="A40" s="11">
        <f>VLOOKUP(B40,[1]Divisions!$B$1:$C$101,2,FALSE)</f>
        <v>14</v>
      </c>
      <c r="B40" s="12" t="s">
        <v>57</v>
      </c>
      <c r="C40" s="12" t="s">
        <v>58</v>
      </c>
      <c r="D40" s="11">
        <v>2000035377</v>
      </c>
      <c r="E40" s="12" t="s">
        <v>35</v>
      </c>
      <c r="F40" s="13">
        <v>141138</v>
      </c>
      <c r="G40" s="15" t="s">
        <v>18</v>
      </c>
      <c r="H40" s="16">
        <v>43756</v>
      </c>
      <c r="I40" s="9" t="str">
        <f>IF((AND((J40&gt;0),(K40&gt;0))),"Federal and State",(IF(K40=0,"Federal","State")))</f>
        <v>Federal and State</v>
      </c>
      <c r="J40" s="14">
        <f>O40*(L40/100)</f>
        <v>132835.76470588235</v>
      </c>
      <c r="K40" s="14">
        <f>O40*(M40/100)</f>
        <v>8302.2352941176468</v>
      </c>
      <c r="L40" s="10">
        <v>80</v>
      </c>
      <c r="M40" s="10">
        <v>5</v>
      </c>
      <c r="N40" s="10">
        <v>15</v>
      </c>
      <c r="O40" s="10">
        <f>F40/(SUM((L40/100),(M40/100)))</f>
        <v>166044.70588235292</v>
      </c>
    </row>
    <row r="41" spans="1:15" x14ac:dyDescent="0.25">
      <c r="A41" s="11">
        <f>VLOOKUP(B41,[1]Divisions!$B$1:$C$101,2,FALSE)</f>
        <v>14</v>
      </c>
      <c r="B41" s="12" t="s">
        <v>57</v>
      </c>
      <c r="C41" s="12" t="s">
        <v>58</v>
      </c>
      <c r="D41" s="11">
        <v>2000039620</v>
      </c>
      <c r="E41" s="12" t="s">
        <v>17</v>
      </c>
      <c r="F41" s="13">
        <v>379131</v>
      </c>
      <c r="G41" s="15" t="s">
        <v>18</v>
      </c>
      <c r="H41" s="16">
        <v>43991</v>
      </c>
      <c r="I41" s="9" t="str">
        <f>IF((AND((J41&gt;0),(K41&gt;0))),"Federal and State",(IF(K41=0,"Federal","State")))</f>
        <v>Federal</v>
      </c>
      <c r="J41" s="14">
        <f>O41*(L41/100)</f>
        <v>379131</v>
      </c>
      <c r="K41" s="14">
        <f>O41*(M41/100)</f>
        <v>0</v>
      </c>
      <c r="L41" s="10">
        <v>100</v>
      </c>
      <c r="M41" s="10">
        <v>0</v>
      </c>
      <c r="N41" s="10">
        <v>0</v>
      </c>
      <c r="O41" s="10">
        <f>F41/(SUM((L41/100),(M41/100)))</f>
        <v>379131</v>
      </c>
    </row>
    <row r="42" spans="1:15" x14ac:dyDescent="0.25">
      <c r="A42" s="11">
        <f>VLOOKUP(B42,[1]Divisions!$B$1:$C$101,2,FALSE)</f>
        <v>14</v>
      </c>
      <c r="B42" s="12" t="s">
        <v>57</v>
      </c>
      <c r="C42" s="12" t="s">
        <v>58</v>
      </c>
      <c r="D42" s="11">
        <v>2000039811</v>
      </c>
      <c r="E42" s="12" t="s">
        <v>19</v>
      </c>
      <c r="F42" s="13">
        <v>37500</v>
      </c>
      <c r="G42" s="15" t="s">
        <v>18</v>
      </c>
      <c r="H42" s="16">
        <v>44008</v>
      </c>
      <c r="I42" s="9" t="str">
        <f>IF((AND((J42&gt;0),(K42&gt;0))),"Federal and State",(IF(K42=0,"Federal","State")))</f>
        <v>Federal</v>
      </c>
      <c r="J42" s="14">
        <f>O42*(L42/100)</f>
        <v>37500</v>
      </c>
      <c r="K42" s="14">
        <f>O42*(M42/100)</f>
        <v>0</v>
      </c>
      <c r="L42" s="10">
        <v>50</v>
      </c>
      <c r="M42" s="10">
        <v>0</v>
      </c>
      <c r="N42" s="10">
        <v>50</v>
      </c>
      <c r="O42" s="10">
        <f>F42/(SUM((L42/100),(M42/100)))</f>
        <v>75000</v>
      </c>
    </row>
    <row r="43" spans="1:15" x14ac:dyDescent="0.25">
      <c r="A43" s="11" t="s">
        <v>59</v>
      </c>
      <c r="B43" s="12" t="s">
        <v>60</v>
      </c>
      <c r="C43" s="12" t="s">
        <v>61</v>
      </c>
      <c r="D43" s="11">
        <v>2000039388</v>
      </c>
      <c r="E43" s="12" t="s">
        <v>17</v>
      </c>
      <c r="F43" s="13">
        <v>1127089</v>
      </c>
      <c r="G43" s="15" t="s">
        <v>18</v>
      </c>
      <c r="H43" s="16">
        <v>43971</v>
      </c>
      <c r="I43" s="9" t="str">
        <f>IF((AND((J43&gt;0),(K43&gt;0))),"Federal and State",(IF(K43=0,"Federal","State")))</f>
        <v>Federal</v>
      </c>
      <c r="J43" s="14">
        <f>O43*(L43/100)</f>
        <v>1127089</v>
      </c>
      <c r="K43" s="14">
        <f>O43*(M43/100)</f>
        <v>0</v>
      </c>
      <c r="L43" s="10">
        <v>100</v>
      </c>
      <c r="M43" s="10">
        <v>0</v>
      </c>
      <c r="N43" s="10">
        <v>0</v>
      </c>
      <c r="O43" s="10">
        <f>F43/(SUM((L43/100),(M43/100)))</f>
        <v>1127089</v>
      </c>
    </row>
    <row r="44" spans="1:15" x14ac:dyDescent="0.25">
      <c r="A44" s="11">
        <f>VLOOKUP(B44,[1]Divisions!$B$1:$C$101,2,FALSE)</f>
        <v>13</v>
      </c>
      <c r="B44" s="12" t="s">
        <v>62</v>
      </c>
      <c r="C44" s="12" t="s">
        <v>63</v>
      </c>
      <c r="D44" s="11">
        <v>2000035627</v>
      </c>
      <c r="E44" s="12" t="s">
        <v>64</v>
      </c>
      <c r="F44" s="13">
        <v>67500</v>
      </c>
      <c r="G44" s="15" t="s">
        <v>65</v>
      </c>
      <c r="H44" s="16">
        <v>43770</v>
      </c>
      <c r="I44" s="9" t="str">
        <f>IF((AND((J44&gt;0),(K44&gt;0))),"Federal and State",(IF(K44=0,"Federal","State")))</f>
        <v>Federal and State</v>
      </c>
      <c r="J44" s="14">
        <f>O44*(L44/100)</f>
        <v>60000</v>
      </c>
      <c r="K44" s="14">
        <f>O44*(M44/100)</f>
        <v>7500</v>
      </c>
      <c r="L44" s="10">
        <v>80</v>
      </c>
      <c r="M44" s="10">
        <v>10</v>
      </c>
      <c r="N44" s="10">
        <v>10</v>
      </c>
      <c r="O44" s="10">
        <f>F44/(SUM((L44/100),(M44/100)))</f>
        <v>75000</v>
      </c>
    </row>
    <row r="45" spans="1:15" x14ac:dyDescent="0.25">
      <c r="A45" s="11">
        <f>VLOOKUP(B45,[1]Divisions!$B$1:$C$101,2,FALSE)</f>
        <v>7</v>
      </c>
      <c r="B45" s="12" t="s">
        <v>20</v>
      </c>
      <c r="C45" s="12" t="s">
        <v>66</v>
      </c>
      <c r="D45" s="11">
        <v>2000035769</v>
      </c>
      <c r="E45" s="12" t="s">
        <v>64</v>
      </c>
      <c r="F45" s="13">
        <v>22500</v>
      </c>
      <c r="G45" s="15" t="s">
        <v>65</v>
      </c>
      <c r="H45" s="16">
        <v>43784</v>
      </c>
      <c r="I45" s="9" t="str">
        <f>IF((AND((J45&gt;0),(K45&gt;0))),"Federal and State",(IF(K45=0,"Federal","State")))</f>
        <v>Federal and State</v>
      </c>
      <c r="J45" s="14">
        <f>O45*(L45/100)</f>
        <v>20000</v>
      </c>
      <c r="K45" s="14">
        <f>O45*(M45/100)</f>
        <v>2500</v>
      </c>
      <c r="L45" s="10">
        <v>80</v>
      </c>
      <c r="M45" s="10">
        <v>10</v>
      </c>
      <c r="N45" s="10">
        <v>10</v>
      </c>
      <c r="O45" s="10">
        <f>F45/(SUM((L45/100),(M45/100)))</f>
        <v>25000</v>
      </c>
    </row>
    <row r="46" spans="1:15" x14ac:dyDescent="0.25">
      <c r="A46" s="11">
        <f>VLOOKUP(B46,[1]Divisions!$B$1:$C$101,2,FALSE)</f>
        <v>10</v>
      </c>
      <c r="B46" s="12" t="s">
        <v>67</v>
      </c>
      <c r="C46" s="12" t="s">
        <v>68</v>
      </c>
      <c r="D46" s="11">
        <v>2000035939</v>
      </c>
      <c r="E46" s="12" t="s">
        <v>64</v>
      </c>
      <c r="F46" s="13">
        <v>472099</v>
      </c>
      <c r="G46" s="15" t="s">
        <v>65</v>
      </c>
      <c r="H46" s="16">
        <v>43803</v>
      </c>
      <c r="I46" s="9" t="str">
        <f>IF((AND((J46&gt;0),(K46&gt;0))),"Federal and State",(IF(K46=0,"Federal","State")))</f>
        <v>Federal and State</v>
      </c>
      <c r="J46" s="14">
        <f>O46*(L46/100)</f>
        <v>419643.5555555555</v>
      </c>
      <c r="K46" s="14">
        <f>O46*(M46/100)</f>
        <v>52455.444444444438</v>
      </c>
      <c r="L46" s="10">
        <v>80</v>
      </c>
      <c r="M46" s="10">
        <v>10</v>
      </c>
      <c r="N46" s="10">
        <v>10</v>
      </c>
      <c r="O46" s="10">
        <f>F46/(SUM((L46/100),(M46/100)))</f>
        <v>524554.44444444438</v>
      </c>
    </row>
    <row r="47" spans="1:15" x14ac:dyDescent="0.25">
      <c r="A47" s="11">
        <f>VLOOKUP(B47,[1]Divisions!$B$1:$C$101,2,FALSE)</f>
        <v>10</v>
      </c>
      <c r="B47" s="12" t="s">
        <v>67</v>
      </c>
      <c r="C47" s="12" t="s">
        <v>68</v>
      </c>
      <c r="D47" s="11">
        <v>2000036609</v>
      </c>
      <c r="E47" s="12" t="s">
        <v>69</v>
      </c>
      <c r="F47" s="13">
        <v>222818</v>
      </c>
      <c r="G47" s="15" t="s">
        <v>70</v>
      </c>
      <c r="H47" s="16">
        <v>43859</v>
      </c>
      <c r="I47" s="9" t="str">
        <f>IF((AND((J47&gt;0),(K47&gt;0))),"Federal and State",(IF(K47=0,"Federal","State")))</f>
        <v>State</v>
      </c>
      <c r="J47" s="14">
        <f>O47*(L47/100)</f>
        <v>0</v>
      </c>
      <c r="K47" s="14">
        <f>O47*(M47/100)</f>
        <v>222818</v>
      </c>
      <c r="L47" s="10">
        <v>0</v>
      </c>
      <c r="M47" s="10">
        <v>10</v>
      </c>
      <c r="N47" s="10">
        <v>10</v>
      </c>
      <c r="O47" s="10">
        <f>F47/(SUM((L47/100),(M47/100)))</f>
        <v>2228180</v>
      </c>
    </row>
    <row r="48" spans="1:15" x14ac:dyDescent="0.25">
      <c r="A48" s="11">
        <f>VLOOKUP(B48,[1]Divisions!$B$1:$C$101,2,FALSE)</f>
        <v>10</v>
      </c>
      <c r="B48" s="12" t="s">
        <v>67</v>
      </c>
      <c r="C48" s="12" t="s">
        <v>68</v>
      </c>
      <c r="D48" s="11">
        <v>2000036951</v>
      </c>
      <c r="E48" s="12" t="s">
        <v>69</v>
      </c>
      <c r="F48" s="13">
        <v>483000</v>
      </c>
      <c r="G48" s="15" t="s">
        <v>70</v>
      </c>
      <c r="H48" s="16">
        <v>43879</v>
      </c>
      <c r="I48" s="9" t="str">
        <f>IF((AND((J48&gt;0),(K48&gt;0))),"Federal and State",(IF(K48=0,"Federal","State")))</f>
        <v>State</v>
      </c>
      <c r="J48" s="14">
        <f>O48*(L48/100)</f>
        <v>0</v>
      </c>
      <c r="K48" s="14">
        <f>O48*(M48/100)</f>
        <v>483000</v>
      </c>
      <c r="L48" s="10">
        <v>0</v>
      </c>
      <c r="M48" s="10">
        <v>10</v>
      </c>
      <c r="N48" s="10">
        <v>10</v>
      </c>
      <c r="O48" s="10">
        <f>F48/(SUM((L48/100),(M48/100)))</f>
        <v>4830000</v>
      </c>
    </row>
    <row r="49" spans="1:15" x14ac:dyDescent="0.25">
      <c r="A49" s="11">
        <f>VLOOKUP(B49,[1]Divisions!$B$1:$C$101,2,FALSE)</f>
        <v>10</v>
      </c>
      <c r="B49" s="12" t="s">
        <v>71</v>
      </c>
      <c r="C49" s="12" t="s">
        <v>72</v>
      </c>
      <c r="D49" s="11">
        <v>2000035747</v>
      </c>
      <c r="E49" s="12" t="s">
        <v>64</v>
      </c>
      <c r="F49" s="13">
        <v>49500</v>
      </c>
      <c r="G49" s="15" t="s">
        <v>65</v>
      </c>
      <c r="H49" s="16">
        <v>43782</v>
      </c>
      <c r="I49" s="9" t="str">
        <f>IF((AND((J49&gt;0),(K49&gt;0))),"Federal and State",(IF(K49=0,"Federal","State")))</f>
        <v>Federal and State</v>
      </c>
      <c r="J49" s="14">
        <f>O49*(L49/100)</f>
        <v>44000</v>
      </c>
      <c r="K49" s="14">
        <f>O49*(M49/100)</f>
        <v>5500</v>
      </c>
      <c r="L49" s="10">
        <v>80</v>
      </c>
      <c r="M49" s="10">
        <v>10</v>
      </c>
      <c r="N49" s="10">
        <v>10</v>
      </c>
      <c r="O49" s="10">
        <f>F49/(SUM((L49/100),(M49/100)))</f>
        <v>55000</v>
      </c>
    </row>
    <row r="50" spans="1:15" x14ac:dyDescent="0.25">
      <c r="A50" s="11">
        <f>VLOOKUP(B50,[1]Divisions!$B$1:$C$101,2,FALSE)</f>
        <v>5</v>
      </c>
      <c r="B50" s="12" t="s">
        <v>73</v>
      </c>
      <c r="C50" s="12" t="s">
        <v>74</v>
      </c>
      <c r="D50" s="11">
        <v>2000035748</v>
      </c>
      <c r="E50" s="12" t="s">
        <v>64</v>
      </c>
      <c r="F50" s="13">
        <v>315000</v>
      </c>
      <c r="G50" s="15" t="s">
        <v>65</v>
      </c>
      <c r="H50" s="16">
        <v>43782</v>
      </c>
      <c r="I50" s="9" t="str">
        <f>IF((AND((J50&gt;0),(K50&gt;0))),"Federal and State",(IF(K50=0,"Federal","State")))</f>
        <v>Federal and State</v>
      </c>
      <c r="J50" s="14">
        <f>O50*(L50/100)</f>
        <v>280000</v>
      </c>
      <c r="K50" s="14">
        <f>O50*(M50/100)</f>
        <v>35000</v>
      </c>
      <c r="L50" s="10">
        <v>80</v>
      </c>
      <c r="M50" s="10">
        <v>10</v>
      </c>
      <c r="N50" s="10">
        <v>10</v>
      </c>
      <c r="O50" s="10">
        <f>F50/(SUM((L50/100),(M50/100)))</f>
        <v>350000</v>
      </c>
    </row>
    <row r="51" spans="1:15" x14ac:dyDescent="0.25">
      <c r="A51" s="11">
        <f>VLOOKUP(B51,[1]Divisions!$B$1:$C$101,2,FALSE)</f>
        <v>12</v>
      </c>
      <c r="B51" s="12" t="s">
        <v>75</v>
      </c>
      <c r="C51" s="12" t="s">
        <v>76</v>
      </c>
      <c r="D51" s="11">
        <v>2000035367</v>
      </c>
      <c r="E51" s="12" t="s">
        <v>64</v>
      </c>
      <c r="F51" s="13">
        <v>35100</v>
      </c>
      <c r="G51" s="15" t="s">
        <v>65</v>
      </c>
      <c r="H51" s="16">
        <v>43756</v>
      </c>
      <c r="I51" s="9" t="str">
        <f>IF((AND((J51&gt;0),(K51&gt;0))),"Federal and State",(IF(K51=0,"Federal","State")))</f>
        <v>Federal and State</v>
      </c>
      <c r="J51" s="14">
        <f>O51*(L51/100)</f>
        <v>31200</v>
      </c>
      <c r="K51" s="14">
        <f>O51*(M51/100)</f>
        <v>3900</v>
      </c>
      <c r="L51" s="10">
        <v>80</v>
      </c>
      <c r="M51" s="10">
        <v>10</v>
      </c>
      <c r="N51" s="10">
        <v>10</v>
      </c>
      <c r="O51" s="10">
        <f>F51/(SUM((L51/100),(M51/100)))</f>
        <v>39000</v>
      </c>
    </row>
    <row r="52" spans="1:15" x14ac:dyDescent="0.25">
      <c r="A52" s="11">
        <f>VLOOKUP(B52,[1]Divisions!$B$1:$C$101,2,FALSE)</f>
        <v>4</v>
      </c>
      <c r="B52" s="12" t="s">
        <v>77</v>
      </c>
      <c r="C52" s="12" t="s">
        <v>78</v>
      </c>
      <c r="D52" s="11">
        <v>2000035619</v>
      </c>
      <c r="E52" s="12" t="s">
        <v>64</v>
      </c>
      <c r="F52" s="13">
        <v>35100</v>
      </c>
      <c r="G52" s="15" t="s">
        <v>65</v>
      </c>
      <c r="H52" s="16">
        <v>43770</v>
      </c>
      <c r="I52" s="9" t="str">
        <f>IF((AND((J52&gt;0),(K52&gt;0))),"Federal and State",(IF(K52=0,"Federal","State")))</f>
        <v>Federal and State</v>
      </c>
      <c r="J52" s="14">
        <f>O52*(L52/100)</f>
        <v>31200</v>
      </c>
      <c r="K52" s="14">
        <f>O52*(M52/100)</f>
        <v>3900</v>
      </c>
      <c r="L52" s="10">
        <v>80</v>
      </c>
      <c r="M52" s="10">
        <v>10</v>
      </c>
      <c r="N52" s="10">
        <v>10</v>
      </c>
      <c r="O52" s="10">
        <f>F52/(SUM((L52/100),(M52/100)))</f>
        <v>39000</v>
      </c>
    </row>
    <row r="53" spans="1:15" x14ac:dyDescent="0.25">
      <c r="A53" s="11">
        <f>VLOOKUP(B53,[1]Divisions!$B$1:$C$101,2,FALSE)</f>
        <v>7</v>
      </c>
      <c r="B53" s="12" t="s">
        <v>79</v>
      </c>
      <c r="C53" s="12" t="s">
        <v>80</v>
      </c>
      <c r="D53" s="11">
        <v>2000035783</v>
      </c>
      <c r="E53" s="12" t="s">
        <v>64</v>
      </c>
      <c r="F53" s="13">
        <v>137946</v>
      </c>
      <c r="G53" s="15" t="s">
        <v>65</v>
      </c>
      <c r="H53" s="16">
        <v>43788</v>
      </c>
      <c r="I53" s="9" t="str">
        <f>IF((AND((J53&gt;0),(K53&gt;0))),"Federal and State",(IF(K53=0,"Federal","State")))</f>
        <v>Federal and State</v>
      </c>
      <c r="J53" s="14">
        <f>O53*(L53/100)</f>
        <v>122618.66666666669</v>
      </c>
      <c r="K53" s="14">
        <f>O53*(M53/100)</f>
        <v>15327.333333333336</v>
      </c>
      <c r="L53" s="10">
        <v>80</v>
      </c>
      <c r="M53" s="10">
        <v>10</v>
      </c>
      <c r="N53" s="10">
        <v>10</v>
      </c>
      <c r="O53" s="10">
        <f>F53/(SUM((L53/100),(M53/100)))</f>
        <v>153273.33333333334</v>
      </c>
    </row>
    <row r="54" spans="1:15" x14ac:dyDescent="0.25">
      <c r="A54" s="11">
        <f>VLOOKUP(B54,[1]Divisions!$B$1:$C$101,2,FALSE)</f>
        <v>7</v>
      </c>
      <c r="B54" s="12" t="s">
        <v>79</v>
      </c>
      <c r="C54" s="12" t="s">
        <v>80</v>
      </c>
      <c r="D54" s="11">
        <v>2000036608</v>
      </c>
      <c r="E54" s="12" t="s">
        <v>69</v>
      </c>
      <c r="F54" s="13">
        <v>30181</v>
      </c>
      <c r="G54" s="15" t="s">
        <v>70</v>
      </c>
      <c r="H54" s="16">
        <v>43859</v>
      </c>
      <c r="I54" s="9" t="str">
        <f>IF((AND((J54&gt;0),(K54&gt;0))),"Federal and State",(IF(K54=0,"Federal","State")))</f>
        <v>State</v>
      </c>
      <c r="J54" s="14">
        <f>O54*(L54/100)</f>
        <v>0</v>
      </c>
      <c r="K54" s="14">
        <f>O54*(M54/100)</f>
        <v>30181</v>
      </c>
      <c r="L54" s="10">
        <v>0</v>
      </c>
      <c r="M54" s="10">
        <v>7</v>
      </c>
      <c r="N54" s="10">
        <v>8</v>
      </c>
      <c r="O54" s="10">
        <f>F54/(SUM((L54/100),(M54/100)))</f>
        <v>431157.14285714284</v>
      </c>
    </row>
    <row r="55" spans="1:15" x14ac:dyDescent="0.25">
      <c r="A55" s="11">
        <f>VLOOKUP(B55,[1]Divisions!$B$1:$C$101,2,FALSE)</f>
        <v>7</v>
      </c>
      <c r="B55" s="12" t="s">
        <v>79</v>
      </c>
      <c r="C55" s="12" t="s">
        <v>81</v>
      </c>
      <c r="D55" s="11">
        <v>2000035011</v>
      </c>
      <c r="E55" s="12" t="s">
        <v>64</v>
      </c>
      <c r="F55" s="13">
        <v>49500</v>
      </c>
      <c r="G55" s="15" t="s">
        <v>65</v>
      </c>
      <c r="H55" s="16">
        <v>43741</v>
      </c>
      <c r="I55" s="9" t="str">
        <f>IF((AND((J55&gt;0),(K55&gt;0))),"Federal and State",(IF(K55=0,"Federal","State")))</f>
        <v>Federal and State</v>
      </c>
      <c r="J55" s="14">
        <f>O55*(L55/100)</f>
        <v>44000</v>
      </c>
      <c r="K55" s="14">
        <f>O55*(M55/100)</f>
        <v>5500</v>
      </c>
      <c r="L55" s="10">
        <v>80</v>
      </c>
      <c r="M55" s="10">
        <v>10</v>
      </c>
      <c r="N55" s="10">
        <v>10</v>
      </c>
      <c r="O55" s="10">
        <f>F55/(SUM((L55/100),(M55/100)))</f>
        <v>55000</v>
      </c>
    </row>
    <row r="56" spans="1:15" x14ac:dyDescent="0.25">
      <c r="A56" s="11">
        <f>VLOOKUP(B56,[1]Divisions!$B$1:$C$101,2,FALSE)</f>
        <v>7</v>
      </c>
      <c r="B56" s="12" t="s">
        <v>79</v>
      </c>
      <c r="C56" s="12" t="s">
        <v>81</v>
      </c>
      <c r="D56" s="11">
        <v>2000037053</v>
      </c>
      <c r="E56" s="12" t="s">
        <v>82</v>
      </c>
      <c r="F56" s="13">
        <v>700989</v>
      </c>
      <c r="G56" s="15" t="s">
        <v>83</v>
      </c>
      <c r="H56" s="16">
        <v>43889</v>
      </c>
      <c r="I56" s="9" t="str">
        <f>IF((AND((J56&gt;0),(K56&gt;0))),"Federal and State",(IF(K56=0,"Federal","State")))</f>
        <v>State</v>
      </c>
      <c r="J56" s="14">
        <f>O56*(L56/100)</f>
        <v>0</v>
      </c>
      <c r="K56" s="14">
        <f>O56*(M56/100)</f>
        <v>700989</v>
      </c>
      <c r="L56" s="10">
        <v>0</v>
      </c>
      <c r="M56" s="10">
        <v>100</v>
      </c>
      <c r="N56" s="10">
        <v>0</v>
      </c>
      <c r="O56" s="10">
        <f>F56/(SUM((L56/100),(M56/100)))</f>
        <v>700989</v>
      </c>
    </row>
    <row r="57" spans="1:15" x14ac:dyDescent="0.25">
      <c r="A57" s="11">
        <f>VLOOKUP(B57,[1]Divisions!$B$1:$C$101,2,FALSE)</f>
        <v>3</v>
      </c>
      <c r="B57" s="12" t="s">
        <v>84</v>
      </c>
      <c r="C57" s="12" t="s">
        <v>85</v>
      </c>
      <c r="D57" s="11">
        <v>2000035237</v>
      </c>
      <c r="E57" s="12" t="s">
        <v>64</v>
      </c>
      <c r="F57" s="13">
        <v>31499</v>
      </c>
      <c r="G57" s="15" t="s">
        <v>65</v>
      </c>
      <c r="H57" s="16">
        <v>43747</v>
      </c>
      <c r="I57" s="9" t="str">
        <f>IF((AND((J57&gt;0),(K57&gt;0))),"Federal and State",(IF(K57=0,"Federal","State")))</f>
        <v>Federal and State</v>
      </c>
      <c r="J57" s="14">
        <f>O57*(L57/100)</f>
        <v>27999.111111111113</v>
      </c>
      <c r="K57" s="14">
        <f>O57*(M57/100)</f>
        <v>3499.8888888888891</v>
      </c>
      <c r="L57" s="10">
        <v>80</v>
      </c>
      <c r="M57" s="10">
        <v>10</v>
      </c>
      <c r="N57" s="10">
        <v>10</v>
      </c>
      <c r="O57" s="10">
        <f>F57/(SUM((L57/100),(M57/100)))</f>
        <v>34998.888888888891</v>
      </c>
    </row>
    <row r="58" spans="1:15" x14ac:dyDescent="0.25">
      <c r="A58" s="11">
        <f>VLOOKUP(B58,[1]Divisions!$B$1:$C$101,2,FALSE)</f>
        <v>2</v>
      </c>
      <c r="B58" s="12" t="s">
        <v>86</v>
      </c>
      <c r="C58" s="12" t="s">
        <v>87</v>
      </c>
      <c r="D58" s="11">
        <v>2000036740</v>
      </c>
      <c r="E58" s="12" t="s">
        <v>64</v>
      </c>
      <c r="F58" s="13">
        <v>20250</v>
      </c>
      <c r="G58" s="15" t="s">
        <v>65</v>
      </c>
      <c r="H58" s="16">
        <v>43872</v>
      </c>
      <c r="I58" s="9" t="str">
        <f>IF((AND((J58&gt;0),(K58&gt;0))),"Federal and State",(IF(K58=0,"Federal","State")))</f>
        <v>Federal and State</v>
      </c>
      <c r="J58" s="14">
        <f>O58*(L58/100)</f>
        <v>18000</v>
      </c>
      <c r="K58" s="14">
        <f>O58*(M58/100)</f>
        <v>2250</v>
      </c>
      <c r="L58" s="10">
        <v>80</v>
      </c>
      <c r="M58" s="10">
        <v>10</v>
      </c>
      <c r="N58" s="10">
        <v>10</v>
      </c>
      <c r="O58" s="10">
        <f>F58/(SUM((L58/100),(M58/100)))</f>
        <v>22500</v>
      </c>
    </row>
    <row r="59" spans="1:15" x14ac:dyDescent="0.25">
      <c r="A59" s="11">
        <f>VLOOKUP(B59,[1]Divisions!$B$1:$C$101,2,FALSE)</f>
        <v>5</v>
      </c>
      <c r="B59" s="12" t="s">
        <v>88</v>
      </c>
      <c r="C59" s="12" t="s">
        <v>89</v>
      </c>
      <c r="D59" s="11">
        <v>2000035365</v>
      </c>
      <c r="E59" s="12" t="s">
        <v>64</v>
      </c>
      <c r="F59" s="13">
        <v>336600</v>
      </c>
      <c r="G59" s="15" t="s">
        <v>65</v>
      </c>
      <c r="H59" s="16">
        <v>43756</v>
      </c>
      <c r="I59" s="9" t="str">
        <f>IF((AND((J59&gt;0),(K59&gt;0))),"Federal and State",(IF(K59=0,"Federal","State")))</f>
        <v>Federal and State</v>
      </c>
      <c r="J59" s="14">
        <f>O59*(L59/100)</f>
        <v>299200</v>
      </c>
      <c r="K59" s="14">
        <f>O59*(M59/100)</f>
        <v>37400</v>
      </c>
      <c r="L59" s="10">
        <v>80</v>
      </c>
      <c r="M59" s="10">
        <v>10</v>
      </c>
      <c r="N59" s="10">
        <v>10</v>
      </c>
      <c r="O59" s="10">
        <f>F59/(SUM((L59/100),(M59/100)))</f>
        <v>374000</v>
      </c>
    </row>
    <row r="60" spans="1:15" x14ac:dyDescent="0.25">
      <c r="A60" s="11">
        <f>VLOOKUP(B60,[1]Divisions!$B$1:$C$101,2,FALSE)</f>
        <v>7</v>
      </c>
      <c r="B60" s="12" t="s">
        <v>15</v>
      </c>
      <c r="C60" s="12" t="s">
        <v>90</v>
      </c>
      <c r="D60" s="11">
        <v>2000035368</v>
      </c>
      <c r="E60" s="12" t="s">
        <v>32</v>
      </c>
      <c r="F60" s="13">
        <v>60861</v>
      </c>
      <c r="G60" s="15" t="s">
        <v>23</v>
      </c>
      <c r="H60" s="16">
        <v>43756</v>
      </c>
      <c r="I60" s="9" t="str">
        <f>IF((AND((J60&gt;0),(K60&gt;0))),"Federal and State",(IF(K60=0,"Federal","State")))</f>
        <v>Federal and State</v>
      </c>
      <c r="J60" s="14">
        <f>O60*(L60/100)</f>
        <v>54098.666666666664</v>
      </c>
      <c r="K60" s="14">
        <f>O60*(M60/100)</f>
        <v>6762.333333333333</v>
      </c>
      <c r="L60" s="10">
        <v>80</v>
      </c>
      <c r="M60" s="10">
        <v>10</v>
      </c>
      <c r="N60" s="10">
        <v>10</v>
      </c>
      <c r="O60" s="10">
        <f>F60/(SUM((L60/100),(M60/100)))</f>
        <v>67623.333333333328</v>
      </c>
    </row>
    <row r="61" spans="1:15" x14ac:dyDescent="0.25">
      <c r="A61" s="11">
        <f>VLOOKUP(B61,[1]Divisions!$B$1:$C$101,2,FALSE)</f>
        <v>4</v>
      </c>
      <c r="B61" s="12" t="s">
        <v>91</v>
      </c>
      <c r="C61" s="12" t="s">
        <v>92</v>
      </c>
      <c r="D61" s="11">
        <v>2000035375</v>
      </c>
      <c r="E61" s="12" t="s">
        <v>64</v>
      </c>
      <c r="F61" s="13">
        <v>35093</v>
      </c>
      <c r="G61" s="15" t="s">
        <v>65</v>
      </c>
      <c r="H61" s="16">
        <v>43756</v>
      </c>
      <c r="I61" s="9" t="str">
        <f>IF((AND((J61&gt;0),(K61&gt;0))),"Federal and State",(IF(K61=0,"Federal","State")))</f>
        <v>Federal and State</v>
      </c>
      <c r="J61" s="14">
        <f>O61*(L61/100)</f>
        <v>31193.777777777777</v>
      </c>
      <c r="K61" s="14">
        <f>O61*(M61/100)</f>
        <v>3899.2222222222222</v>
      </c>
      <c r="L61" s="10">
        <v>80</v>
      </c>
      <c r="M61" s="10">
        <v>10</v>
      </c>
      <c r="N61" s="10">
        <v>10</v>
      </c>
      <c r="O61" s="10">
        <f>F61/(SUM((L61/100),(M61/100)))</f>
        <v>38992.222222222219</v>
      </c>
    </row>
    <row r="62" spans="1:15" x14ac:dyDescent="0.25">
      <c r="A62" s="11">
        <f>VLOOKUP(B62,[1]Divisions!$B$1:$C$101,2,FALSE)</f>
        <v>4</v>
      </c>
      <c r="B62" s="12" t="s">
        <v>91</v>
      </c>
      <c r="C62" s="12" t="s">
        <v>92</v>
      </c>
      <c r="D62" s="11">
        <v>2000040862</v>
      </c>
      <c r="E62" s="12" t="s">
        <v>19</v>
      </c>
      <c r="F62" s="13">
        <v>75000</v>
      </c>
      <c r="G62" s="15" t="s">
        <v>18</v>
      </c>
      <c r="H62" s="16">
        <v>44042</v>
      </c>
      <c r="I62" s="9" t="str">
        <f>IF((AND((J62&gt;0),(K62&gt;0))),"Federal and State",(IF(K62=0,"Federal","State")))</f>
        <v>Federal</v>
      </c>
      <c r="J62" s="14">
        <f>O62*(L62/100)</f>
        <v>75000</v>
      </c>
      <c r="K62" s="14">
        <f>O62*(M62/100)</f>
        <v>0</v>
      </c>
      <c r="L62" s="10">
        <v>50</v>
      </c>
      <c r="M62" s="10">
        <v>0</v>
      </c>
      <c r="N62" s="10">
        <v>50</v>
      </c>
      <c r="O62" s="10">
        <f>F62/(SUM((L62/100),(M62/100)))</f>
        <v>150000</v>
      </c>
    </row>
    <row r="63" spans="1:15" x14ac:dyDescent="0.25">
      <c r="A63" s="11">
        <f>VLOOKUP(B63,[1]Divisions!$B$1:$C$101,2,FALSE)</f>
        <v>4</v>
      </c>
      <c r="B63" s="12" t="s">
        <v>91</v>
      </c>
      <c r="C63" s="12" t="s">
        <v>92</v>
      </c>
      <c r="D63" s="11">
        <v>2000042311</v>
      </c>
      <c r="E63" s="12" t="s">
        <v>17</v>
      </c>
      <c r="F63" s="13">
        <v>1140950</v>
      </c>
      <c r="G63" s="15" t="s">
        <v>18</v>
      </c>
      <c r="H63" s="16">
        <v>44097</v>
      </c>
      <c r="I63" s="9" t="str">
        <f>IF((AND((J63&gt;0),(K63&gt;0))),"Federal and State",(IF(K63=0,"Federal","State")))</f>
        <v>Federal</v>
      </c>
      <c r="J63" s="14">
        <f>O63*(L63/100)</f>
        <v>1140950</v>
      </c>
      <c r="K63" s="14">
        <f>O63*(M63/100)</f>
        <v>0</v>
      </c>
      <c r="L63" s="10">
        <v>100</v>
      </c>
      <c r="M63" s="10">
        <v>0</v>
      </c>
      <c r="N63" s="10">
        <v>0</v>
      </c>
      <c r="O63" s="10">
        <f>F63/(SUM((L63/100),(M63/100)))</f>
        <v>1140950</v>
      </c>
    </row>
    <row r="64" spans="1:15" x14ac:dyDescent="0.25">
      <c r="A64" s="11">
        <f>VLOOKUP(B64,[1]Divisions!$B$1:$C$101,2,FALSE)</f>
        <v>3</v>
      </c>
      <c r="B64" s="12" t="s">
        <v>93</v>
      </c>
      <c r="C64" s="12" t="s">
        <v>94</v>
      </c>
      <c r="D64" s="11">
        <v>2000035366</v>
      </c>
      <c r="E64" s="12" t="s">
        <v>64</v>
      </c>
      <c r="F64" s="13">
        <v>60279</v>
      </c>
      <c r="G64" s="15" t="s">
        <v>65</v>
      </c>
      <c r="H64" s="16">
        <v>43756</v>
      </c>
      <c r="I64" s="9" t="str">
        <f>IF((AND((J64&gt;0),(K64&gt;0))),"Federal and State",(IF(K64=0,"Federal","State")))</f>
        <v>Federal and State</v>
      </c>
      <c r="J64" s="14">
        <f>O64*(L64/100)</f>
        <v>53581.333333333343</v>
      </c>
      <c r="K64" s="14">
        <f>O64*(M64/100)</f>
        <v>6697.6666666666679</v>
      </c>
      <c r="L64" s="10">
        <v>80</v>
      </c>
      <c r="M64" s="10">
        <v>10</v>
      </c>
      <c r="N64" s="10">
        <v>10</v>
      </c>
      <c r="O64" s="10">
        <f>F64/(SUM((L64/100),(M64/100)))</f>
        <v>66976.666666666672</v>
      </c>
    </row>
    <row r="65" spans="1:15" x14ac:dyDescent="0.25">
      <c r="A65" s="11">
        <f>VLOOKUP(B65,[1]Divisions!$B$1:$C$101,2,FALSE)</f>
        <v>4</v>
      </c>
      <c r="B65" s="12" t="str">
        <f>VLOOKUP(C65,'[1]Counties Systems Crosswalk'!$D$1:$E$81,2,FALSE)</f>
        <v>Wilson</v>
      </c>
      <c r="C65" s="12" t="s">
        <v>95</v>
      </c>
      <c r="D65" s="11">
        <v>2000040512</v>
      </c>
      <c r="E65" s="12" t="s">
        <v>17</v>
      </c>
      <c r="F65" s="13">
        <v>1474546</v>
      </c>
      <c r="G65" s="15" t="s">
        <v>18</v>
      </c>
      <c r="H65" s="16">
        <v>44027</v>
      </c>
      <c r="I65" s="9" t="str">
        <f>IF((AND((J65&gt;0),(K65&gt;0))),"Federal and State",(IF(K65=0,"Federal","State")))</f>
        <v>Federal</v>
      </c>
      <c r="J65" s="14">
        <f>O65*(L65/100)</f>
        <v>1474546</v>
      </c>
      <c r="K65" s="14">
        <f>O65*(M65/100)</f>
        <v>0</v>
      </c>
      <c r="L65" s="10">
        <v>100</v>
      </c>
      <c r="M65" s="10">
        <v>0</v>
      </c>
      <c r="N65" s="10">
        <v>0</v>
      </c>
      <c r="O65" s="10">
        <f>F65/(SUM((L65/100),(M65/100)))</f>
        <v>1474546</v>
      </c>
    </row>
    <row r="66" spans="1:15" x14ac:dyDescent="0.25">
      <c r="A66" s="11">
        <f>VLOOKUP(B66,[1]Divisions!$B$1:$C$101,2,FALSE)</f>
        <v>9</v>
      </c>
      <c r="B66" s="12" t="s">
        <v>96</v>
      </c>
      <c r="C66" s="12" t="s">
        <v>97</v>
      </c>
      <c r="D66" s="11">
        <v>2000035616</v>
      </c>
      <c r="E66" s="12" t="s">
        <v>64</v>
      </c>
      <c r="F66" s="13">
        <v>124200</v>
      </c>
      <c r="G66" s="15" t="s">
        <v>65</v>
      </c>
      <c r="H66" s="16">
        <v>43770</v>
      </c>
      <c r="I66" s="9" t="str">
        <f>IF((AND((J66&gt;0),(K66&gt;0))),"Federal and State",(IF(K66=0,"Federal","State")))</f>
        <v>Federal and State</v>
      </c>
      <c r="J66" s="14">
        <f>O66*(L66/100)</f>
        <v>110400</v>
      </c>
      <c r="K66" s="14">
        <f>O66*(M66/100)</f>
        <v>13800</v>
      </c>
      <c r="L66" s="10">
        <v>80</v>
      </c>
      <c r="M66" s="10">
        <v>10</v>
      </c>
      <c r="N66" s="10">
        <v>10</v>
      </c>
      <c r="O66" s="10">
        <f>F66/(SUM((L66/100),(M66/100)))</f>
        <v>138000</v>
      </c>
    </row>
    <row r="67" spans="1:15" x14ac:dyDescent="0.25">
      <c r="A67" s="11">
        <f>VLOOKUP(B67,[1]Divisions!$B$1:$C$101,2,FALSE)</f>
        <v>14</v>
      </c>
      <c r="B67" s="12" t="str">
        <f>VLOOKUP(C67,'[1]Counties Systems Crosswalk'!$D$1:$E$81,2,FALSE)</f>
        <v>Clay</v>
      </c>
      <c r="C67" s="12" t="s">
        <v>98</v>
      </c>
      <c r="D67" s="11">
        <v>2000039648</v>
      </c>
      <c r="E67" s="12" t="s">
        <v>17</v>
      </c>
      <c r="F67" s="13">
        <v>413533</v>
      </c>
      <c r="G67" s="15" t="s">
        <v>18</v>
      </c>
      <c r="H67" s="16">
        <v>43998</v>
      </c>
      <c r="I67" s="9" t="str">
        <f>IF((AND((J67&gt;0),(K67&gt;0))),"Federal and State",(IF(K67=0,"Federal","State")))</f>
        <v>Federal</v>
      </c>
      <c r="J67" s="14">
        <f>O67*(L67/100)</f>
        <v>413533</v>
      </c>
      <c r="K67" s="14">
        <f>O67*(M67/100)</f>
        <v>0</v>
      </c>
      <c r="L67" s="10">
        <v>100</v>
      </c>
      <c r="M67" s="10">
        <v>0</v>
      </c>
      <c r="N67" s="10">
        <v>0</v>
      </c>
      <c r="O67" s="10">
        <f>F67/(SUM((L67/100),(M67/100)))</f>
        <v>413533</v>
      </c>
    </row>
    <row r="68" spans="1:15" x14ac:dyDescent="0.25">
      <c r="A68" s="11">
        <f>VLOOKUP(B68,[1]Divisions!$B$1:$C$101,2,FALSE)</f>
        <v>14</v>
      </c>
      <c r="B68" s="12" t="str">
        <f>VLOOKUP(C68,'[1]Counties Systems Crosswalk'!$D$1:$E$81,2,FALSE)</f>
        <v>Clay</v>
      </c>
      <c r="C68" s="12" t="s">
        <v>98</v>
      </c>
      <c r="D68" s="11">
        <v>2000039789</v>
      </c>
      <c r="E68" s="12" t="s">
        <v>19</v>
      </c>
      <c r="F68" s="13">
        <v>30000</v>
      </c>
      <c r="G68" s="15" t="s">
        <v>18</v>
      </c>
      <c r="H68" s="16">
        <v>44008</v>
      </c>
      <c r="I68" s="9" t="str">
        <f>IF((AND((J68&gt;0),(K68&gt;0))),"Federal and State",(IF(K68=0,"Federal","State")))</f>
        <v>Federal</v>
      </c>
      <c r="J68" s="14">
        <f>O68*(L68/100)</f>
        <v>30000</v>
      </c>
      <c r="K68" s="14">
        <f>O68*(M68/100)</f>
        <v>0</v>
      </c>
      <c r="L68" s="10">
        <v>50</v>
      </c>
      <c r="M68" s="10">
        <v>0</v>
      </c>
      <c r="N68" s="10">
        <v>50</v>
      </c>
      <c r="O68" s="10">
        <f>F68/(SUM((L68/100),(M68/100)))</f>
        <v>60000</v>
      </c>
    </row>
    <row r="69" spans="1:15" x14ac:dyDescent="0.25">
      <c r="A69" s="11">
        <f>VLOOKUP(B69,[1]Divisions!$B$1:$C$101,2,FALSE)</f>
        <v>6</v>
      </c>
      <c r="B69" s="12" t="str">
        <f>VLOOKUP(C69,'[1]Counties Systems Crosswalk'!$D$1:$E$81,2,FALSE)</f>
        <v>Columbus</v>
      </c>
      <c r="C69" s="12" t="s">
        <v>99</v>
      </c>
      <c r="D69" s="11">
        <v>2000035694</v>
      </c>
      <c r="E69" s="12" t="s">
        <v>36</v>
      </c>
      <c r="F69" s="13">
        <v>12150</v>
      </c>
      <c r="G69" s="15" t="s">
        <v>23</v>
      </c>
      <c r="H69" s="16">
        <v>43775</v>
      </c>
      <c r="I69" s="9" t="str">
        <f>IF((AND((J69&gt;0),(K69&gt;0))),"Federal and State",(IF(K69=0,"Federal","State")))</f>
        <v>Federal and State</v>
      </c>
      <c r="J69" s="14">
        <f>O69*(L69/100)</f>
        <v>10800</v>
      </c>
      <c r="K69" s="14">
        <f>O69*(M69/100)</f>
        <v>1350</v>
      </c>
      <c r="L69" s="10">
        <v>80</v>
      </c>
      <c r="M69" s="10">
        <v>10</v>
      </c>
      <c r="N69" s="10">
        <v>10</v>
      </c>
      <c r="O69" s="10">
        <f>F69/(SUM((L69/100),(M69/100)))</f>
        <v>13500</v>
      </c>
    </row>
    <row r="70" spans="1:15" x14ac:dyDescent="0.25">
      <c r="A70" s="11">
        <f>VLOOKUP(B70,[1]Divisions!$B$1:$C$101,2,FALSE)</f>
        <v>6</v>
      </c>
      <c r="B70" s="12" t="str">
        <f>VLOOKUP(C70,'[1]Counties Systems Crosswalk'!$D$1:$E$81,2,FALSE)</f>
        <v>Columbus</v>
      </c>
      <c r="C70" s="12" t="s">
        <v>99</v>
      </c>
      <c r="D70" s="11">
        <v>2000035695</v>
      </c>
      <c r="E70" s="12" t="s">
        <v>36</v>
      </c>
      <c r="F70" s="13">
        <v>139275</v>
      </c>
      <c r="G70" s="15" t="s">
        <v>23</v>
      </c>
      <c r="H70" s="16">
        <v>43775</v>
      </c>
      <c r="I70" s="9" t="str">
        <f>IF((AND((J70&gt;0),(K70&gt;0))),"Federal and State",(IF(K70=0,"Federal","State")))</f>
        <v>Federal and State</v>
      </c>
      <c r="J70" s="14">
        <f>O70*(L70/100)</f>
        <v>123800</v>
      </c>
      <c r="K70" s="14">
        <f>O70*(M70/100)</f>
        <v>15475</v>
      </c>
      <c r="L70" s="10">
        <v>80</v>
      </c>
      <c r="M70" s="10">
        <v>10</v>
      </c>
      <c r="N70" s="10">
        <v>10</v>
      </c>
      <c r="O70" s="10">
        <f>F70/(SUM((L70/100),(M70/100)))</f>
        <v>154750</v>
      </c>
    </row>
    <row r="71" spans="1:15" x14ac:dyDescent="0.25">
      <c r="A71" s="11">
        <f>VLOOKUP(B71,[1]Divisions!$B$1:$C$101,2,FALSE)</f>
        <v>6</v>
      </c>
      <c r="B71" s="12" t="str">
        <f>VLOOKUP(C71,'[1]Counties Systems Crosswalk'!$D$1:$E$81,2,FALSE)</f>
        <v>Columbus</v>
      </c>
      <c r="C71" s="12" t="s">
        <v>99</v>
      </c>
      <c r="D71" s="11">
        <v>2000035696</v>
      </c>
      <c r="E71" s="12" t="s">
        <v>35</v>
      </c>
      <c r="F71" s="13">
        <v>163745</v>
      </c>
      <c r="G71" s="15" t="s">
        <v>18</v>
      </c>
      <c r="H71" s="16">
        <v>43775</v>
      </c>
      <c r="I71" s="9" t="str">
        <f>IF((AND((J71&gt;0),(K71&gt;0))),"Federal and State",(IF(K71=0,"Federal","State")))</f>
        <v>Federal and State</v>
      </c>
      <c r="J71" s="14">
        <f>O71*(L71/100)</f>
        <v>154112.94117647057</v>
      </c>
      <c r="K71" s="14">
        <f>O71*(M71/100)</f>
        <v>9632.0588235294108</v>
      </c>
      <c r="L71" s="10">
        <v>80</v>
      </c>
      <c r="M71" s="10">
        <v>5</v>
      </c>
      <c r="N71" s="10">
        <v>15</v>
      </c>
      <c r="O71" s="10">
        <f>F71/(SUM((L71/100),(M71/100)))</f>
        <v>192641.17647058822</v>
      </c>
    </row>
    <row r="72" spans="1:15" x14ac:dyDescent="0.25">
      <c r="A72" s="11">
        <f>VLOOKUP(B72,[1]Divisions!$B$1:$C$101,2,FALSE)</f>
        <v>6</v>
      </c>
      <c r="B72" s="12" t="str">
        <f>VLOOKUP(C72,'[1]Counties Systems Crosswalk'!$D$1:$E$81,2,FALSE)</f>
        <v>Columbus</v>
      </c>
      <c r="C72" s="12" t="s">
        <v>99</v>
      </c>
      <c r="D72" s="11">
        <v>2000039657</v>
      </c>
      <c r="E72" s="12" t="s">
        <v>17</v>
      </c>
      <c r="F72" s="13">
        <v>414621</v>
      </c>
      <c r="G72" s="15" t="s">
        <v>18</v>
      </c>
      <c r="H72" s="16">
        <v>43994</v>
      </c>
      <c r="I72" s="9" t="str">
        <f>IF((AND((J72&gt;0),(K72&gt;0))),"Federal and State",(IF(K72=0,"Federal","State")))</f>
        <v>Federal</v>
      </c>
      <c r="J72" s="14">
        <f>O72*(L72/100)</f>
        <v>414621</v>
      </c>
      <c r="K72" s="14">
        <f>O72*(M72/100)</f>
        <v>0</v>
      </c>
      <c r="L72" s="10">
        <v>100</v>
      </c>
      <c r="M72" s="10">
        <v>0</v>
      </c>
      <c r="N72" s="10">
        <v>0</v>
      </c>
      <c r="O72" s="10">
        <f>F72/(SUM((L72/100),(M72/100)))</f>
        <v>414621</v>
      </c>
    </row>
    <row r="73" spans="1:15" x14ac:dyDescent="0.25">
      <c r="A73" s="11">
        <f>VLOOKUP(B73,[1]Divisions!$B$1:$C$101,2,FALSE)</f>
        <v>4</v>
      </c>
      <c r="B73" s="12" t="s">
        <v>100</v>
      </c>
      <c r="C73" s="12" t="s">
        <v>101</v>
      </c>
      <c r="D73" s="11">
        <v>2000035692</v>
      </c>
      <c r="E73" s="12" t="s">
        <v>36</v>
      </c>
      <c r="F73" s="13">
        <v>8014</v>
      </c>
      <c r="G73" s="15" t="s">
        <v>23</v>
      </c>
      <c r="H73" s="16">
        <v>43775</v>
      </c>
      <c r="I73" s="9" t="str">
        <f>IF((AND((J73&gt;0),(K73&gt;0))),"Federal and State",(IF(K73=0,"Federal","State")))</f>
        <v>Federal and State</v>
      </c>
      <c r="J73" s="14">
        <f>O73*(L73/100)</f>
        <v>7123.5555555555547</v>
      </c>
      <c r="K73" s="14">
        <f>O73*(M73/100)</f>
        <v>890.44444444444434</v>
      </c>
      <c r="L73" s="10">
        <v>80</v>
      </c>
      <c r="M73" s="10">
        <v>10</v>
      </c>
      <c r="N73" s="10">
        <v>10</v>
      </c>
      <c r="O73" s="10">
        <f>F73/(SUM((L73/100),(M73/100)))</f>
        <v>8904.4444444444434</v>
      </c>
    </row>
    <row r="74" spans="1:15" x14ac:dyDescent="0.25">
      <c r="A74" s="11">
        <f>VLOOKUP(B74,[1]Divisions!$B$1:$C$101,2,FALSE)</f>
        <v>4</v>
      </c>
      <c r="B74" s="12" t="s">
        <v>100</v>
      </c>
      <c r="C74" s="12" t="s">
        <v>101</v>
      </c>
      <c r="D74" s="11">
        <v>2000035691</v>
      </c>
      <c r="E74" s="12" t="s">
        <v>36</v>
      </c>
      <c r="F74" s="13">
        <v>13863</v>
      </c>
      <c r="G74" s="15" t="s">
        <v>23</v>
      </c>
      <c r="H74" s="16">
        <v>43775</v>
      </c>
      <c r="I74" s="9" t="str">
        <f>IF((AND((J74&gt;0),(K74&gt;0))),"Federal and State",(IF(K74=0,"Federal","State")))</f>
        <v>Federal and State</v>
      </c>
      <c r="J74" s="14">
        <f>O74*(L74/100)</f>
        <v>12322.666666666666</v>
      </c>
      <c r="K74" s="14">
        <f>O74*(M74/100)</f>
        <v>1540.3333333333333</v>
      </c>
      <c r="L74" s="10">
        <v>80</v>
      </c>
      <c r="M74" s="10">
        <v>10</v>
      </c>
      <c r="N74" s="10">
        <v>10</v>
      </c>
      <c r="O74" s="10">
        <f>F74/(SUM((L74/100),(M74/100)))</f>
        <v>15403.333333333332</v>
      </c>
    </row>
    <row r="75" spans="1:15" x14ac:dyDescent="0.25">
      <c r="A75" s="11">
        <f>VLOOKUP(B75,[1]Divisions!$B$1:$C$101,2,FALSE)</f>
        <v>4</v>
      </c>
      <c r="B75" s="12" t="s">
        <v>100</v>
      </c>
      <c r="C75" s="12" t="s">
        <v>101</v>
      </c>
      <c r="D75" s="11">
        <v>2000035693</v>
      </c>
      <c r="E75" s="12" t="s">
        <v>36</v>
      </c>
      <c r="F75" s="13">
        <v>365417</v>
      </c>
      <c r="G75" s="15" t="s">
        <v>23</v>
      </c>
      <c r="H75" s="16">
        <v>43775</v>
      </c>
      <c r="I75" s="9" t="str">
        <f>IF((AND((J75&gt;0),(K75&gt;0))),"Federal and State",(IF(K75=0,"Federal","State")))</f>
        <v>Federal and State</v>
      </c>
      <c r="J75" s="14">
        <f>O75*(L75/100)</f>
        <v>324815.11111111112</v>
      </c>
      <c r="K75" s="14">
        <f>O75*(M75/100)</f>
        <v>40601.888888888891</v>
      </c>
      <c r="L75" s="10">
        <v>80</v>
      </c>
      <c r="M75" s="10">
        <v>10</v>
      </c>
      <c r="N75" s="10">
        <v>10</v>
      </c>
      <c r="O75" s="10">
        <f>F75/(SUM((L75/100),(M75/100)))</f>
        <v>406018.88888888888</v>
      </c>
    </row>
    <row r="76" spans="1:15" x14ac:dyDescent="0.25">
      <c r="A76" s="11">
        <f>VLOOKUP(B76,[1]Divisions!$B$1:$C$101,2,FALSE)</f>
        <v>4</v>
      </c>
      <c r="B76" s="12" t="s">
        <v>100</v>
      </c>
      <c r="C76" s="12" t="s">
        <v>101</v>
      </c>
      <c r="D76" s="11">
        <v>2000039621</v>
      </c>
      <c r="E76" s="12" t="s">
        <v>17</v>
      </c>
      <c r="F76" s="13">
        <v>752898</v>
      </c>
      <c r="G76" s="15" t="s">
        <v>18</v>
      </c>
      <c r="H76" s="16">
        <v>43991</v>
      </c>
      <c r="I76" s="9" t="str">
        <f>IF((AND((J76&gt;0),(K76&gt;0))),"Federal and State",(IF(K76=0,"Federal","State")))</f>
        <v>Federal</v>
      </c>
      <c r="J76" s="14">
        <f>O76*(L76/100)</f>
        <v>752898</v>
      </c>
      <c r="K76" s="14">
        <f>O76*(M76/100)</f>
        <v>0</v>
      </c>
      <c r="L76" s="10">
        <v>100</v>
      </c>
      <c r="M76" s="10">
        <v>0</v>
      </c>
      <c r="N76" s="10">
        <v>0</v>
      </c>
      <c r="O76" s="10">
        <f>F76/(SUM((L76/100),(M76/100)))</f>
        <v>752898</v>
      </c>
    </row>
    <row r="77" spans="1:15" x14ac:dyDescent="0.25">
      <c r="A77" s="11">
        <f>VLOOKUP(B77,[1]Divisions!$B$1:$C$101,2,FALSE)</f>
        <v>4</v>
      </c>
      <c r="B77" s="12" t="s">
        <v>100</v>
      </c>
      <c r="C77" s="12" t="s">
        <v>101</v>
      </c>
      <c r="D77" s="11">
        <v>2000039747</v>
      </c>
      <c r="E77" s="12" t="s">
        <v>27</v>
      </c>
      <c r="F77" s="13">
        <v>75000</v>
      </c>
      <c r="G77" s="15" t="s">
        <v>18</v>
      </c>
      <c r="H77" s="16">
        <v>44004</v>
      </c>
      <c r="I77" s="9" t="str">
        <f>IF((AND((J77&gt;0),(K77&gt;0))),"Federal and State",(IF(K77=0,"Federal","State")))</f>
        <v>Federal</v>
      </c>
      <c r="J77" s="14">
        <f>O77*(L77/100)</f>
        <v>75000</v>
      </c>
      <c r="K77" s="14">
        <f>O77*(M77/100)</f>
        <v>0</v>
      </c>
      <c r="L77" s="10">
        <v>50</v>
      </c>
      <c r="M77" s="10">
        <v>0</v>
      </c>
      <c r="N77" s="10">
        <v>50</v>
      </c>
      <c r="O77" s="10">
        <f>F77/(SUM((L77/100),(M77/100)))</f>
        <v>150000</v>
      </c>
    </row>
    <row r="78" spans="1:15" x14ac:dyDescent="0.25">
      <c r="A78" s="11">
        <f>VLOOKUP(B78,[1]Divisions!$B$1:$C$101,2,FALSE)</f>
        <v>4</v>
      </c>
      <c r="B78" s="12" t="s">
        <v>100</v>
      </c>
      <c r="C78" s="12" t="s">
        <v>101</v>
      </c>
      <c r="D78" s="11">
        <v>2000040866</v>
      </c>
      <c r="E78" s="12" t="s">
        <v>54</v>
      </c>
      <c r="F78" s="13">
        <v>85500</v>
      </c>
      <c r="G78" s="15" t="s">
        <v>23</v>
      </c>
      <c r="H78" s="16">
        <v>44042</v>
      </c>
      <c r="I78" s="9" t="str">
        <f>IF((AND((J78&gt;0),(K78&gt;0))),"Federal and State",(IF(K78=0,"Federal","State")))</f>
        <v>Federal and State</v>
      </c>
      <c r="J78" s="14">
        <f>O78*(L78/100)</f>
        <v>76000</v>
      </c>
      <c r="K78" s="14">
        <f>O78*(M78/100)</f>
        <v>9500</v>
      </c>
      <c r="L78" s="10">
        <v>80</v>
      </c>
      <c r="M78" s="10">
        <v>10</v>
      </c>
      <c r="N78" s="10">
        <v>10</v>
      </c>
      <c r="O78" s="10">
        <f>F78/(SUM((L78/100),(M78/100)))</f>
        <v>95000</v>
      </c>
    </row>
    <row r="79" spans="1:15" x14ac:dyDescent="0.25">
      <c r="A79" s="11">
        <f>VLOOKUP(B79,[1]Divisions!$B$1:$C$101,2,FALSE)</f>
        <v>1</v>
      </c>
      <c r="B79" s="12" t="str">
        <f>VLOOKUP(C79,'[1]Counties Systems Crosswalk'!$D$1:$E$81,2,FALSE)</f>
        <v>Dare</v>
      </c>
      <c r="C79" s="12" t="s">
        <v>102</v>
      </c>
      <c r="D79" s="11">
        <v>2000035618</v>
      </c>
      <c r="E79" s="12" t="s">
        <v>35</v>
      </c>
      <c r="F79" s="13">
        <v>119381</v>
      </c>
      <c r="G79" s="15" t="s">
        <v>18</v>
      </c>
      <c r="H79" s="16">
        <v>43770</v>
      </c>
      <c r="I79" s="9" t="str">
        <f>IF((AND((J79&gt;0),(K79&gt;0))),"Federal and State",(IF(K79=0,"Federal","State")))</f>
        <v>Federal and State</v>
      </c>
      <c r="J79" s="14">
        <f>O79*(L79/100)</f>
        <v>112358.5882352941</v>
      </c>
      <c r="K79" s="14">
        <f>O79*(M79/100)</f>
        <v>7022.4117647058811</v>
      </c>
      <c r="L79" s="10">
        <v>80</v>
      </c>
      <c r="M79" s="10">
        <v>5</v>
      </c>
      <c r="N79" s="10">
        <v>15</v>
      </c>
      <c r="O79" s="10">
        <f>F79/(SUM((L79/100),(M79/100)))</f>
        <v>140448.23529411762</v>
      </c>
    </row>
    <row r="80" spans="1:15" x14ac:dyDescent="0.25">
      <c r="A80" s="11">
        <f>VLOOKUP(B80,[1]Divisions!$B$1:$C$101,2,FALSE)</f>
        <v>1</v>
      </c>
      <c r="B80" s="12" t="str">
        <f>VLOOKUP(C80,'[1]Counties Systems Crosswalk'!$D$1:$E$81,2,FALSE)</f>
        <v>Dare</v>
      </c>
      <c r="C80" s="12" t="s">
        <v>102</v>
      </c>
      <c r="D80" s="11">
        <v>2000039750</v>
      </c>
      <c r="E80" s="12" t="s">
        <v>19</v>
      </c>
      <c r="F80" s="13">
        <v>50000</v>
      </c>
      <c r="G80" s="15" t="s">
        <v>18</v>
      </c>
      <c r="H80" s="16">
        <v>44004</v>
      </c>
      <c r="I80" s="9" t="str">
        <f>IF((AND((J80&gt;0),(K80&gt;0))),"Federal and State",(IF(K80=0,"Federal","State")))</f>
        <v>Federal</v>
      </c>
      <c r="J80" s="14">
        <f>O80*(L80/100)</f>
        <v>50000</v>
      </c>
      <c r="K80" s="14">
        <f>O80*(M80/100)</f>
        <v>0</v>
      </c>
      <c r="L80" s="10">
        <v>50</v>
      </c>
      <c r="M80" s="10">
        <v>0</v>
      </c>
      <c r="N80" s="10">
        <v>50</v>
      </c>
      <c r="O80" s="10">
        <f>F80/(SUM((L80/100),(M80/100)))</f>
        <v>100000</v>
      </c>
    </row>
    <row r="81" spans="1:15" x14ac:dyDescent="0.25">
      <c r="A81" s="11">
        <f>VLOOKUP(B81,[1]Divisions!$B$1:$C$101,2,FALSE)</f>
        <v>1</v>
      </c>
      <c r="B81" s="12" t="str">
        <f>VLOOKUP(C81,'[1]Counties Systems Crosswalk'!$D$1:$E$81,2,FALSE)</f>
        <v>Dare</v>
      </c>
      <c r="C81" s="12" t="s">
        <v>102</v>
      </c>
      <c r="D81" s="11">
        <v>2000040863</v>
      </c>
      <c r="E81" s="12" t="s">
        <v>17</v>
      </c>
      <c r="F81" s="13">
        <v>388213</v>
      </c>
      <c r="G81" s="15" t="s">
        <v>18</v>
      </c>
      <c r="H81" s="16">
        <v>44042</v>
      </c>
      <c r="I81" s="9" t="str">
        <f>IF((AND((J81&gt;0),(K81&gt;0))),"Federal and State",(IF(K81=0,"Federal","State")))</f>
        <v>Federal</v>
      </c>
      <c r="J81" s="14">
        <f>O81*(L81/100)</f>
        <v>388213</v>
      </c>
      <c r="K81" s="14">
        <f>O81*(M81/100)</f>
        <v>0</v>
      </c>
      <c r="L81" s="10">
        <v>100</v>
      </c>
      <c r="M81" s="10">
        <v>0</v>
      </c>
      <c r="N81" s="10">
        <v>0</v>
      </c>
      <c r="O81" s="10">
        <f>F81/(SUM((L81/100),(M81/100)))</f>
        <v>388213</v>
      </c>
    </row>
    <row r="82" spans="1:15" x14ac:dyDescent="0.25">
      <c r="A82" s="11">
        <f>VLOOKUP(B82,[1]Divisions!$B$1:$C$101,2,FALSE)</f>
        <v>6</v>
      </c>
      <c r="B82" s="12" t="str">
        <f>VLOOKUP(C82,'[1]Counties Systems Crosswalk'!$D$1:$E$81,2,FALSE)</f>
        <v>Harnett</v>
      </c>
      <c r="C82" s="12" t="s">
        <v>103</v>
      </c>
      <c r="D82" s="11">
        <v>2000035014</v>
      </c>
      <c r="E82" s="12" t="s">
        <v>35</v>
      </c>
      <c r="F82" s="13">
        <v>237675</v>
      </c>
      <c r="G82" s="15" t="s">
        <v>18</v>
      </c>
      <c r="H82" s="16">
        <v>43741</v>
      </c>
      <c r="I82" s="9" t="str">
        <f>IF((AND((J82&gt;0),(K82&gt;0))),"Federal and State",(IF(K82=0,"Federal","State")))</f>
        <v>Federal and State</v>
      </c>
      <c r="J82" s="14">
        <f>O82*(L82/100)</f>
        <v>223694.1176470588</v>
      </c>
      <c r="K82" s="14">
        <f>O82*(M82/100)</f>
        <v>13980.882352941175</v>
      </c>
      <c r="L82" s="10">
        <v>80</v>
      </c>
      <c r="M82" s="10">
        <v>5</v>
      </c>
      <c r="N82" s="10">
        <v>15</v>
      </c>
      <c r="O82" s="10">
        <f>F82/(SUM((L82/100),(M82/100)))</f>
        <v>279617.6470588235</v>
      </c>
    </row>
    <row r="83" spans="1:15" x14ac:dyDescent="0.25">
      <c r="A83" s="11">
        <f>VLOOKUP(B83,[1]Divisions!$B$1:$C$101,2,FALSE)</f>
        <v>6</v>
      </c>
      <c r="B83" s="12" t="str">
        <f>VLOOKUP(C83,'[1]Counties Systems Crosswalk'!$D$1:$E$81,2,FALSE)</f>
        <v>Harnett</v>
      </c>
      <c r="C83" s="12" t="s">
        <v>103</v>
      </c>
      <c r="D83" s="11">
        <v>2000039612</v>
      </c>
      <c r="E83" s="12" t="s">
        <v>17</v>
      </c>
      <c r="F83" s="13">
        <v>600140</v>
      </c>
      <c r="G83" s="15" t="s">
        <v>18</v>
      </c>
      <c r="H83" s="16">
        <v>43992</v>
      </c>
      <c r="I83" s="9" t="str">
        <f>IF((AND((J83&gt;0),(K83&gt;0))),"Federal and State",(IF(K83=0,"Federal","State")))</f>
        <v>Federal</v>
      </c>
      <c r="J83" s="14">
        <f>O83*(L83/100)</f>
        <v>600140</v>
      </c>
      <c r="K83" s="14">
        <f>O83*(M83/100)</f>
        <v>0</v>
      </c>
      <c r="L83" s="10">
        <v>100</v>
      </c>
      <c r="M83" s="10">
        <v>0</v>
      </c>
      <c r="N83" s="10">
        <v>0</v>
      </c>
      <c r="O83" s="10">
        <f>F83/(SUM((L83/100),(M83/100)))</f>
        <v>600140</v>
      </c>
    </row>
    <row r="84" spans="1:15" x14ac:dyDescent="0.25">
      <c r="A84" s="11">
        <f>VLOOKUP(B84,[1]Divisions!$B$1:$C$101,2,FALSE)</f>
        <v>8</v>
      </c>
      <c r="B84" s="12" t="str">
        <f>VLOOKUP(C84,'[1]Counties Systems Crosswalk'!$D$1:$E$81,2,FALSE)</f>
        <v>Lee</v>
      </c>
      <c r="C84" s="12" t="s">
        <v>104</v>
      </c>
      <c r="D84" s="11">
        <v>2000039731</v>
      </c>
      <c r="E84" s="12" t="s">
        <v>17</v>
      </c>
      <c r="F84" s="13">
        <v>393811</v>
      </c>
      <c r="G84" s="15" t="s">
        <v>18</v>
      </c>
      <c r="H84" s="16">
        <v>44004</v>
      </c>
      <c r="I84" s="9" t="str">
        <f>IF((AND((J84&gt;0),(K84&gt;0))),"Federal and State",(IF(K84=0,"Federal","State")))</f>
        <v>Federal</v>
      </c>
      <c r="J84" s="14">
        <f>O84*(L84/100)</f>
        <v>393811</v>
      </c>
      <c r="K84" s="14">
        <f>O84*(M84/100)</f>
        <v>0</v>
      </c>
      <c r="L84" s="10">
        <v>100</v>
      </c>
      <c r="M84" s="10">
        <v>0</v>
      </c>
      <c r="N84" s="10">
        <v>0</v>
      </c>
      <c r="O84" s="10">
        <f>F84/(SUM((L84/100),(M84/100)))</f>
        <v>393811</v>
      </c>
    </row>
    <row r="85" spans="1:15" x14ac:dyDescent="0.25">
      <c r="A85" s="11">
        <f>VLOOKUP(B85,[1]Divisions!$B$1:$C$101,2,FALSE)</f>
        <v>13</v>
      </c>
      <c r="B85" s="12" t="s">
        <v>105</v>
      </c>
      <c r="C85" s="12" t="s">
        <v>106</v>
      </c>
      <c r="D85" s="11">
        <v>2000036464</v>
      </c>
      <c r="E85" s="12" t="s">
        <v>35</v>
      </c>
      <c r="F85" s="13">
        <v>140449</v>
      </c>
      <c r="G85" s="15" t="s">
        <v>18</v>
      </c>
      <c r="H85" s="16">
        <v>43840</v>
      </c>
      <c r="I85" s="9" t="str">
        <f>IF((AND((J85&gt;0),(K85&gt;0))),"Federal and State",(IF(K85=0,"Federal","State")))</f>
        <v>Federal and State</v>
      </c>
      <c r="J85" s="14">
        <f>O85*(L85/100)</f>
        <v>132187.29411764705</v>
      </c>
      <c r="K85" s="14">
        <f>O85*(M85/100)</f>
        <v>8261.7058823529405</v>
      </c>
      <c r="L85" s="10">
        <v>80</v>
      </c>
      <c r="M85" s="10">
        <v>5</v>
      </c>
      <c r="N85" s="10">
        <v>15</v>
      </c>
      <c r="O85" s="10">
        <f>F85/(SUM((L85/100),(M85/100)))</f>
        <v>165234.1176470588</v>
      </c>
    </row>
    <row r="86" spans="1:15" x14ac:dyDescent="0.25">
      <c r="A86" s="11">
        <f>VLOOKUP(B86,[1]Divisions!$B$1:$C$101,2,FALSE)</f>
        <v>13</v>
      </c>
      <c r="B86" s="12" t="s">
        <v>105</v>
      </c>
      <c r="C86" s="12" t="s">
        <v>106</v>
      </c>
      <c r="D86" s="11">
        <v>2000039738</v>
      </c>
      <c r="E86" s="12" t="s">
        <v>17</v>
      </c>
      <c r="F86" s="13">
        <v>165257</v>
      </c>
      <c r="G86" s="15" t="s">
        <v>18</v>
      </c>
      <c r="H86" s="16">
        <v>44004</v>
      </c>
      <c r="I86" s="9" t="str">
        <f>IF((AND((J86&gt;0),(K86&gt;0))),"Federal and State",(IF(K86=0,"Federal","State")))</f>
        <v>Federal</v>
      </c>
      <c r="J86" s="14">
        <f>O86*(L86/100)</f>
        <v>165257</v>
      </c>
      <c r="K86" s="14">
        <f>O86*(M86/100)</f>
        <v>0</v>
      </c>
      <c r="L86" s="10">
        <v>100</v>
      </c>
      <c r="M86" s="10">
        <v>0</v>
      </c>
      <c r="N86" s="10">
        <v>0</v>
      </c>
      <c r="O86" s="10">
        <f>F86/(SUM((L86/100),(M86/100)))</f>
        <v>165257</v>
      </c>
    </row>
    <row r="87" spans="1:15" x14ac:dyDescent="0.25">
      <c r="A87" s="11">
        <f>VLOOKUP(B87,[1]Divisions!$B$1:$C$101,2,FALSE)</f>
        <v>2</v>
      </c>
      <c r="B87" s="12" t="str">
        <f>VLOOKUP(C87,'[1]Counties Systems Crosswalk'!$D$1:$E$81,2,FALSE)</f>
        <v>Craven</v>
      </c>
      <c r="C87" s="12" t="s">
        <v>107</v>
      </c>
      <c r="D87" s="11">
        <v>2000036963</v>
      </c>
      <c r="E87" s="12" t="s">
        <v>28</v>
      </c>
      <c r="F87" s="13">
        <v>10000</v>
      </c>
      <c r="G87" s="15" t="s">
        <v>18</v>
      </c>
      <c r="H87" s="16">
        <v>43880</v>
      </c>
      <c r="I87" s="9" t="str">
        <f>IF((AND((J87&gt;0),(K87&gt;0))),"Federal and State",(IF(K87=0,"Federal","State")))</f>
        <v>State</v>
      </c>
      <c r="J87" s="14">
        <f>O87*(L87/100)</f>
        <v>0</v>
      </c>
      <c r="K87" s="14">
        <f>O87*(M87/100)</f>
        <v>10000</v>
      </c>
      <c r="L87" s="10">
        <v>0</v>
      </c>
      <c r="M87" s="10">
        <v>50</v>
      </c>
      <c r="N87" s="10">
        <v>50</v>
      </c>
      <c r="O87" s="10">
        <f>F87/(SUM((L87/100),(M87/100)))</f>
        <v>20000</v>
      </c>
    </row>
    <row r="88" spans="1:15" x14ac:dyDescent="0.25">
      <c r="A88" s="11">
        <f>VLOOKUP(B88,[1]Divisions!$B$1:$C$101,2,FALSE)</f>
        <v>2</v>
      </c>
      <c r="B88" s="12" t="str">
        <f>VLOOKUP(C88,'[1]Counties Systems Crosswalk'!$D$1:$E$81,2,FALSE)</f>
        <v>Craven</v>
      </c>
      <c r="C88" s="12" t="s">
        <v>107</v>
      </c>
      <c r="D88" s="11">
        <v>2000039589</v>
      </c>
      <c r="E88" s="12" t="s">
        <v>17</v>
      </c>
      <c r="F88" s="13">
        <v>1078620</v>
      </c>
      <c r="G88" s="15" t="s">
        <v>18</v>
      </c>
      <c r="H88" s="16">
        <v>43990</v>
      </c>
      <c r="I88" s="9" t="str">
        <f>IF((AND((J88&gt;0),(K88&gt;0))),"Federal and State",(IF(K88=0,"Federal","State")))</f>
        <v>Federal</v>
      </c>
      <c r="J88" s="14">
        <f>O88*(L88/100)</f>
        <v>1078620</v>
      </c>
      <c r="K88" s="14">
        <f>O88*(M88/100)</f>
        <v>0</v>
      </c>
      <c r="L88" s="10">
        <v>100</v>
      </c>
      <c r="M88" s="10">
        <v>0</v>
      </c>
      <c r="N88" s="10">
        <v>0</v>
      </c>
      <c r="O88" s="10">
        <f>F88/(SUM((L88/100),(M88/100)))</f>
        <v>1078620</v>
      </c>
    </row>
    <row r="89" spans="1:15" x14ac:dyDescent="0.25">
      <c r="A89" s="11">
        <f>VLOOKUP(B89,[1]Divisions!$B$1:$C$101,2,FALSE)</f>
        <v>6</v>
      </c>
      <c r="B89" s="12" t="s">
        <v>108</v>
      </c>
      <c r="C89" s="12" t="s">
        <v>109</v>
      </c>
      <c r="D89" s="11">
        <v>2000035013</v>
      </c>
      <c r="E89" s="12" t="s">
        <v>35</v>
      </c>
      <c r="F89" s="13">
        <v>156196</v>
      </c>
      <c r="G89" s="15" t="s">
        <v>18</v>
      </c>
      <c r="H89" s="16">
        <v>43741</v>
      </c>
      <c r="I89" s="9" t="str">
        <f>IF((AND((J89&gt;0),(K89&gt;0))),"Federal and State",(IF(K89=0,"Federal","State")))</f>
        <v>Federal and State</v>
      </c>
      <c r="J89" s="14">
        <f>O89*(L89/100)</f>
        <v>147007.99999999997</v>
      </c>
      <c r="K89" s="14">
        <f>O89*(M89/100)</f>
        <v>9187.9999999999982</v>
      </c>
      <c r="L89" s="10">
        <v>80</v>
      </c>
      <c r="M89" s="10">
        <v>5</v>
      </c>
      <c r="N89" s="10">
        <v>15</v>
      </c>
      <c r="O89" s="10">
        <f>F89/(SUM((L89/100),(M89/100)))</f>
        <v>183759.99999999997</v>
      </c>
    </row>
    <row r="90" spans="1:15" x14ac:dyDescent="0.25">
      <c r="A90" s="11">
        <f>VLOOKUP(B90,[1]Divisions!$B$1:$C$101,2,FALSE)</f>
        <v>6</v>
      </c>
      <c r="B90" s="12" t="s">
        <v>108</v>
      </c>
      <c r="C90" s="12" t="s">
        <v>110</v>
      </c>
      <c r="D90" s="11">
        <v>2000035620</v>
      </c>
      <c r="E90" s="12" t="s">
        <v>64</v>
      </c>
      <c r="F90" s="13">
        <v>45570</v>
      </c>
      <c r="G90" s="15" t="s">
        <v>65</v>
      </c>
      <c r="H90" s="16">
        <v>43770</v>
      </c>
      <c r="I90" s="9" t="str">
        <f>IF((AND((J90&gt;0),(K90&gt;0))),"Federal and State",(IF(K90=0,"Federal","State")))</f>
        <v>Federal and State</v>
      </c>
      <c r="J90" s="14">
        <f>O90*(L90/100)</f>
        <v>40506.666666666664</v>
      </c>
      <c r="K90" s="14">
        <f>O90*(M90/100)</f>
        <v>5063.333333333333</v>
      </c>
      <c r="L90" s="10">
        <v>80</v>
      </c>
      <c r="M90" s="10">
        <v>10</v>
      </c>
      <c r="N90" s="10">
        <v>10</v>
      </c>
      <c r="O90" s="10">
        <f>F90/(SUM((L90/100),(M90/100)))</f>
        <v>50633.333333333328</v>
      </c>
    </row>
    <row r="91" spans="1:15" x14ac:dyDescent="0.25">
      <c r="A91" s="11">
        <f>VLOOKUP(B91,[1]Divisions!$B$1:$C$101,2,FALSE)</f>
        <v>9</v>
      </c>
      <c r="B91" s="12" t="str">
        <f>VLOOKUP(C91,'[1]Counties Systems Crosswalk'!$D$1:$E$81,2,FALSE)</f>
        <v>Davidson</v>
      </c>
      <c r="C91" s="12" t="s">
        <v>111</v>
      </c>
      <c r="D91" s="11">
        <v>2000035135</v>
      </c>
      <c r="E91" s="12" t="s">
        <v>35</v>
      </c>
      <c r="F91" s="13">
        <v>285488</v>
      </c>
      <c r="G91" s="15" t="s">
        <v>18</v>
      </c>
      <c r="H91" s="16">
        <v>43746</v>
      </c>
      <c r="I91" s="9" t="str">
        <f>IF((AND((J91&gt;0),(K91&gt;0))),"Federal and State",(IF(K91=0,"Federal","State")))</f>
        <v>Federal and State</v>
      </c>
      <c r="J91" s="14">
        <f>O91*(L91/100)</f>
        <v>268694.5882352941</v>
      </c>
      <c r="K91" s="14">
        <f>O91*(M91/100)</f>
        <v>16793.411764705881</v>
      </c>
      <c r="L91" s="10">
        <v>80</v>
      </c>
      <c r="M91" s="10">
        <v>5</v>
      </c>
      <c r="N91" s="10">
        <v>15</v>
      </c>
      <c r="O91" s="10">
        <f>F91/(SUM((L91/100),(M91/100)))</f>
        <v>335868.23529411759</v>
      </c>
    </row>
    <row r="92" spans="1:15" x14ac:dyDescent="0.25">
      <c r="A92" s="11">
        <f>VLOOKUP(B92,[1]Divisions!$B$1:$C$101,2,FALSE)</f>
        <v>9</v>
      </c>
      <c r="B92" s="12" t="str">
        <f>VLOOKUP(C92,'[1]Counties Systems Crosswalk'!$D$1:$E$81,2,FALSE)</f>
        <v>Davidson</v>
      </c>
      <c r="C92" s="12" t="s">
        <v>111</v>
      </c>
      <c r="D92" s="11">
        <v>2000035374</v>
      </c>
      <c r="E92" s="12" t="s">
        <v>24</v>
      </c>
      <c r="F92" s="13">
        <v>90000</v>
      </c>
      <c r="G92" s="15" t="s">
        <v>18</v>
      </c>
      <c r="H92" s="16">
        <v>43756</v>
      </c>
      <c r="I92" s="9" t="str">
        <f>IF((AND((J92&gt;0),(K92&gt;0))),"Federal and State",(IF(K92=0,"Federal","State")))</f>
        <v>Federal</v>
      </c>
      <c r="J92" s="14">
        <f>O92*(L92/100)</f>
        <v>90000</v>
      </c>
      <c r="K92" s="14">
        <f>O92*(M92/100)</f>
        <v>0</v>
      </c>
      <c r="L92" s="10">
        <v>50</v>
      </c>
      <c r="M92" s="10">
        <v>0</v>
      </c>
      <c r="N92" s="10">
        <v>50</v>
      </c>
      <c r="O92" s="10">
        <f>F92/(SUM((L92/100),(M92/100)))</f>
        <v>180000</v>
      </c>
    </row>
    <row r="93" spans="1:15" x14ac:dyDescent="0.25">
      <c r="A93" s="11">
        <f>VLOOKUP(B93,[1]Divisions!$B$1:$C$101,2,FALSE)</f>
        <v>9</v>
      </c>
      <c r="B93" s="12" t="str">
        <f>VLOOKUP(C93,'[1]Counties Systems Crosswalk'!$D$1:$E$81,2,FALSE)</f>
        <v>Davidson</v>
      </c>
      <c r="C93" s="12" t="s">
        <v>111</v>
      </c>
      <c r="D93" s="11">
        <v>2000035491</v>
      </c>
      <c r="E93" s="12" t="s">
        <v>22</v>
      </c>
      <c r="F93" s="13">
        <v>124499</v>
      </c>
      <c r="G93" s="15" t="s">
        <v>23</v>
      </c>
      <c r="H93" s="16">
        <v>43762</v>
      </c>
      <c r="I93" s="9" t="str">
        <f>IF((AND((J93&gt;0),(K93&gt;0))),"Federal and State",(IF(K93=0,"Federal","State")))</f>
        <v>Federal</v>
      </c>
      <c r="J93" s="14">
        <f>O93*(L93/100)</f>
        <v>124499</v>
      </c>
      <c r="K93" s="14">
        <f>O93*(M93/100)</f>
        <v>0</v>
      </c>
      <c r="L93" s="10">
        <v>80</v>
      </c>
      <c r="M93" s="10">
        <v>0</v>
      </c>
      <c r="N93" s="10">
        <v>20</v>
      </c>
      <c r="O93" s="10">
        <f>F93/(SUM((L93/100),(M93/100)))</f>
        <v>155623.75</v>
      </c>
    </row>
    <row r="94" spans="1:15" x14ac:dyDescent="0.25">
      <c r="A94" s="11">
        <f>VLOOKUP(B94,[1]Divisions!$B$1:$C$101,2,FALSE)</f>
        <v>9</v>
      </c>
      <c r="B94" s="12" t="str">
        <f>VLOOKUP(C94,'[1]Counties Systems Crosswalk'!$D$1:$E$81,2,FALSE)</f>
        <v>Davidson</v>
      </c>
      <c r="C94" s="12" t="s">
        <v>111</v>
      </c>
      <c r="D94" s="11">
        <v>2000040364</v>
      </c>
      <c r="E94" s="12" t="s">
        <v>17</v>
      </c>
      <c r="F94" s="13">
        <v>605745</v>
      </c>
      <c r="G94" s="15" t="s">
        <v>18</v>
      </c>
      <c r="H94" s="16">
        <v>44018</v>
      </c>
      <c r="I94" s="9" t="str">
        <f>IF((AND((J94&gt;0),(K94&gt;0))),"Federal and State",(IF(K94=0,"Federal","State")))</f>
        <v>Federal</v>
      </c>
      <c r="J94" s="14">
        <f>O94*(L94/100)</f>
        <v>605745</v>
      </c>
      <c r="K94" s="14">
        <f>O94*(M94/100)</f>
        <v>0</v>
      </c>
      <c r="L94" s="10">
        <v>100</v>
      </c>
      <c r="M94" s="10">
        <v>0</v>
      </c>
      <c r="N94" s="10">
        <v>0</v>
      </c>
      <c r="O94" s="10">
        <f>F94/(SUM((L94/100),(M94/100)))</f>
        <v>605745</v>
      </c>
    </row>
    <row r="95" spans="1:15" x14ac:dyDescent="0.25">
      <c r="A95" s="11">
        <f>VLOOKUP(B95,[1]Divisions!$B$1:$C$101,2,FALSE)</f>
        <v>3</v>
      </c>
      <c r="B95" s="12" t="str">
        <f>VLOOKUP(C95,'[1]Counties Systems Crosswalk'!$D$1:$E$81,2,FALSE)</f>
        <v>Duplin</v>
      </c>
      <c r="C95" s="12" t="s">
        <v>112</v>
      </c>
      <c r="D95" s="11">
        <v>2000036463</v>
      </c>
      <c r="E95" s="12" t="s">
        <v>35</v>
      </c>
      <c r="F95" s="13">
        <v>195598</v>
      </c>
      <c r="G95" s="15" t="s">
        <v>18</v>
      </c>
      <c r="H95" s="16">
        <v>43840</v>
      </c>
      <c r="I95" s="9" t="str">
        <f>IF((AND((J95&gt;0),(K95&gt;0))),"Federal and State",(IF(K95=0,"Federal","State")))</f>
        <v>Federal and State</v>
      </c>
      <c r="J95" s="14">
        <f>O95*(L95/100)</f>
        <v>184092.23529411765</v>
      </c>
      <c r="K95" s="14">
        <f>O95*(M95/100)</f>
        <v>11505.764705882353</v>
      </c>
      <c r="L95" s="10">
        <v>80</v>
      </c>
      <c r="M95" s="10">
        <v>5</v>
      </c>
      <c r="N95" s="10">
        <v>15</v>
      </c>
      <c r="O95" s="10">
        <f>F95/(SUM((L95/100),(M95/100)))</f>
        <v>230115.29411764705</v>
      </c>
    </row>
    <row r="96" spans="1:15" x14ac:dyDescent="0.25">
      <c r="A96" s="11">
        <f>VLOOKUP(B96,[1]Divisions!$B$1:$C$101,2,FALSE)</f>
        <v>3</v>
      </c>
      <c r="B96" s="12" t="str">
        <f>VLOOKUP(C96,'[1]Counties Systems Crosswalk'!$D$1:$E$81,2,FALSE)</f>
        <v>Duplin</v>
      </c>
      <c r="C96" s="12" t="s">
        <v>112</v>
      </c>
      <c r="D96" s="11">
        <v>2000039585</v>
      </c>
      <c r="E96" s="12" t="s">
        <v>17</v>
      </c>
      <c r="F96" s="13">
        <v>491049</v>
      </c>
      <c r="G96" s="15" t="s">
        <v>18</v>
      </c>
      <c r="H96" s="16">
        <v>43990</v>
      </c>
      <c r="I96" s="9" t="str">
        <f>IF((AND((J96&gt;0),(K96&gt;0))),"Federal and State",(IF(K96=0,"Federal","State")))</f>
        <v>Federal</v>
      </c>
      <c r="J96" s="14">
        <f>O96*(L96/100)</f>
        <v>491049</v>
      </c>
      <c r="K96" s="14">
        <f>O96*(M96/100)</f>
        <v>0</v>
      </c>
      <c r="L96" s="10">
        <v>100</v>
      </c>
      <c r="M96" s="10">
        <v>0</v>
      </c>
      <c r="N96" s="10">
        <v>0</v>
      </c>
      <c r="O96" s="10">
        <f>F96/(SUM((L96/100),(M96/100)))</f>
        <v>491049</v>
      </c>
    </row>
    <row r="97" spans="1:15" x14ac:dyDescent="0.25">
      <c r="A97" s="11">
        <f>VLOOKUP(B97,[1]Divisions!$B$1:$C$101,2,FALSE)</f>
        <v>3</v>
      </c>
      <c r="B97" s="12" t="str">
        <f>VLOOKUP(C97,'[1]Counties Systems Crosswalk'!$D$1:$E$81,2,FALSE)</f>
        <v>Duplin</v>
      </c>
      <c r="C97" s="12" t="s">
        <v>112</v>
      </c>
      <c r="D97" s="11">
        <v>2000040381</v>
      </c>
      <c r="E97" s="12" t="s">
        <v>19</v>
      </c>
      <c r="F97" s="13">
        <v>40000</v>
      </c>
      <c r="G97" s="15" t="s">
        <v>18</v>
      </c>
      <c r="H97" s="16">
        <v>44013</v>
      </c>
      <c r="I97" s="9" t="str">
        <f>IF((AND((J97&gt;0),(K97&gt;0))),"Federal and State",(IF(K97=0,"Federal","State")))</f>
        <v>Federal</v>
      </c>
      <c r="J97" s="14">
        <f>O97*(L97/100)</f>
        <v>40000</v>
      </c>
      <c r="K97" s="14">
        <f>O97*(M97/100)</f>
        <v>0</v>
      </c>
      <c r="L97" s="10">
        <v>50</v>
      </c>
      <c r="M97" s="10">
        <v>0</v>
      </c>
      <c r="N97" s="10">
        <v>50</v>
      </c>
      <c r="O97" s="10">
        <f>F97/(SUM((L97/100),(M97/100)))</f>
        <v>80000</v>
      </c>
    </row>
    <row r="98" spans="1:15" x14ac:dyDescent="0.25">
      <c r="A98" s="11">
        <f>VLOOKUP(B98,[1]Divisions!$B$1:$C$101,2,FALSE)</f>
        <v>12</v>
      </c>
      <c r="B98" s="12" t="str">
        <f>VLOOKUP(C98,'[1]Counties Systems Crosswalk'!$D$1:$E$81,2,FALSE)</f>
        <v>Gaston</v>
      </c>
      <c r="C98" s="12" t="s">
        <v>113</v>
      </c>
      <c r="D98" s="11">
        <v>2000035903</v>
      </c>
      <c r="E98" s="12" t="s">
        <v>36</v>
      </c>
      <c r="F98" s="13">
        <v>44730</v>
      </c>
      <c r="G98" s="15" t="s">
        <v>23</v>
      </c>
      <c r="H98" s="16">
        <v>43803</v>
      </c>
      <c r="I98" s="9" t="str">
        <f>IF((AND((J98&gt;0),(K98&gt;0))),"Federal and State",(IF(K98=0,"Federal","State")))</f>
        <v>State</v>
      </c>
      <c r="J98" s="14">
        <f>O98*(L98/100)</f>
        <v>0</v>
      </c>
      <c r="K98" s="14">
        <f>O98*(M98/100)</f>
        <v>44730</v>
      </c>
      <c r="L98" s="10">
        <v>0</v>
      </c>
      <c r="M98" s="10">
        <v>90</v>
      </c>
      <c r="N98" s="10">
        <v>10</v>
      </c>
      <c r="O98" s="10">
        <f>F98/(SUM((L98/100),(M98/100)))</f>
        <v>49700</v>
      </c>
    </row>
    <row r="99" spans="1:15" x14ac:dyDescent="0.25">
      <c r="A99" s="11">
        <f>VLOOKUP(B99,[1]Divisions!$B$1:$C$101,2,FALSE)</f>
        <v>12</v>
      </c>
      <c r="B99" s="12" t="str">
        <f>VLOOKUP(C99,'[1]Counties Systems Crosswalk'!$D$1:$E$81,2,FALSE)</f>
        <v>Gaston</v>
      </c>
      <c r="C99" s="12" t="s">
        <v>113</v>
      </c>
      <c r="D99" s="11">
        <v>2000035902</v>
      </c>
      <c r="E99" s="12" t="s">
        <v>35</v>
      </c>
      <c r="F99" s="13">
        <v>173536</v>
      </c>
      <c r="G99" s="15" t="s">
        <v>18</v>
      </c>
      <c r="H99" s="16">
        <v>43803</v>
      </c>
      <c r="I99" s="9" t="str">
        <f>IF((AND((J99&gt;0),(K99&gt;0))),"Federal and State",(IF(K99=0,"Federal","State")))</f>
        <v>Federal and State</v>
      </c>
      <c r="J99" s="14">
        <f>O99*(L99/100)</f>
        <v>163328</v>
      </c>
      <c r="K99" s="14">
        <f>O99*(M99/100)</f>
        <v>10208</v>
      </c>
      <c r="L99" s="10">
        <v>80</v>
      </c>
      <c r="M99" s="10">
        <v>5</v>
      </c>
      <c r="N99" s="10">
        <v>15</v>
      </c>
      <c r="O99" s="10">
        <f>F99/(SUM((L99/100),(M99/100)))</f>
        <v>204159.99999999997</v>
      </c>
    </row>
    <row r="100" spans="1:15" x14ac:dyDescent="0.25">
      <c r="A100" s="11">
        <f>VLOOKUP(B100,[1]Divisions!$B$1:$C$101,2,FALSE)</f>
        <v>12</v>
      </c>
      <c r="B100" s="12" t="str">
        <f>VLOOKUP(C100,'[1]Counties Systems Crosswalk'!$D$1:$E$81,2,FALSE)</f>
        <v>Gaston</v>
      </c>
      <c r="C100" s="12" t="s">
        <v>113</v>
      </c>
      <c r="D100" s="11">
        <v>2000035937</v>
      </c>
      <c r="E100" s="12" t="s">
        <v>36</v>
      </c>
      <c r="F100" s="13">
        <v>326250</v>
      </c>
      <c r="G100" s="15" t="s">
        <v>23</v>
      </c>
      <c r="H100" s="16">
        <v>43803</v>
      </c>
      <c r="I100" s="9" t="str">
        <f>IF((AND((J100&gt;0),(K100&gt;0))),"Federal and State",(IF(K100=0,"Federal","State")))</f>
        <v>State</v>
      </c>
      <c r="J100" s="14">
        <f>O100*(L100/100)</f>
        <v>0</v>
      </c>
      <c r="K100" s="14">
        <f>O100*(M100/100)</f>
        <v>326250</v>
      </c>
      <c r="L100" s="10">
        <v>0</v>
      </c>
      <c r="M100" s="10">
        <v>90</v>
      </c>
      <c r="N100" s="10">
        <v>10</v>
      </c>
      <c r="O100" s="10">
        <f>F100/(SUM((L100/100),(M100/100)))</f>
        <v>362500</v>
      </c>
    </row>
    <row r="101" spans="1:15" x14ac:dyDescent="0.25">
      <c r="A101" s="11">
        <f>VLOOKUP(B101,[1]Divisions!$B$1:$C$101,2,FALSE)</f>
        <v>12</v>
      </c>
      <c r="B101" s="12" t="str">
        <f>VLOOKUP(C101,'[1]Counties Systems Crosswalk'!$D$1:$E$81,2,FALSE)</f>
        <v>Gaston</v>
      </c>
      <c r="C101" s="12" t="s">
        <v>113</v>
      </c>
      <c r="D101" s="11">
        <v>2000040478</v>
      </c>
      <c r="E101" s="12" t="s">
        <v>17</v>
      </c>
      <c r="F101" s="13">
        <v>473140</v>
      </c>
      <c r="G101" s="15" t="s">
        <v>18</v>
      </c>
      <c r="H101" s="16">
        <v>44026</v>
      </c>
      <c r="I101" s="9" t="str">
        <f>IF((AND((J101&gt;0),(K101&gt;0))),"Federal and State",(IF(K101=0,"Federal","State")))</f>
        <v>Federal</v>
      </c>
      <c r="J101" s="14">
        <f>O101*(L101/100)</f>
        <v>473140</v>
      </c>
      <c r="K101" s="14">
        <f>O101*(M101/100)</f>
        <v>0</v>
      </c>
      <c r="L101" s="10">
        <v>100</v>
      </c>
      <c r="M101" s="10">
        <v>0</v>
      </c>
      <c r="N101" s="10">
        <v>0</v>
      </c>
      <c r="O101" s="10">
        <f>F101/(SUM((L101/100),(M101/100)))</f>
        <v>473140</v>
      </c>
    </row>
    <row r="102" spans="1:15" x14ac:dyDescent="0.25">
      <c r="A102" s="11">
        <f>VLOOKUP(B102,[1]Divisions!$B$1:$C$101,2,FALSE)</f>
        <v>1</v>
      </c>
      <c r="B102" s="12" t="str">
        <f>VLOOKUP(C102,'[1]Counties Systems Crosswalk'!$D$1:$E$81,2,FALSE)</f>
        <v>Gates</v>
      </c>
      <c r="C102" s="12" t="s">
        <v>114</v>
      </c>
      <c r="D102" s="11">
        <v>2000039758</v>
      </c>
      <c r="E102" s="12" t="s">
        <v>17</v>
      </c>
      <c r="F102" s="13">
        <v>296908</v>
      </c>
      <c r="G102" s="15" t="s">
        <v>18</v>
      </c>
      <c r="H102" s="16">
        <v>44004</v>
      </c>
      <c r="I102" s="9" t="str">
        <f>IF((AND((J102&gt;0),(K102&gt;0))),"Federal and State",(IF(K102=0,"Federal","State")))</f>
        <v>Federal</v>
      </c>
      <c r="J102" s="14">
        <f>O102*(L102/100)</f>
        <v>296908</v>
      </c>
      <c r="K102" s="14">
        <f>O102*(M102/100)</f>
        <v>0</v>
      </c>
      <c r="L102" s="10">
        <v>100</v>
      </c>
      <c r="M102" s="10">
        <v>0</v>
      </c>
      <c r="N102" s="10">
        <v>0</v>
      </c>
      <c r="O102" s="10">
        <f>F102/(SUM((L102/100),(M102/100)))</f>
        <v>296908</v>
      </c>
    </row>
    <row r="103" spans="1:15" x14ac:dyDescent="0.25">
      <c r="A103" s="11">
        <f>VLOOKUP(B103,[1]Divisions!$B$1:$C$101,2,FALSE)</f>
        <v>1</v>
      </c>
      <c r="B103" s="12" t="str">
        <f>VLOOKUP(C103,'[1]Counties Systems Crosswalk'!$D$1:$E$81,2,FALSE)</f>
        <v>Gates</v>
      </c>
      <c r="C103" s="12" t="s">
        <v>114</v>
      </c>
      <c r="D103" s="11">
        <v>2000040388</v>
      </c>
      <c r="E103" s="12" t="s">
        <v>19</v>
      </c>
      <c r="F103" s="13">
        <v>40000</v>
      </c>
      <c r="G103" s="15" t="s">
        <v>18</v>
      </c>
      <c r="H103" s="16">
        <v>44013</v>
      </c>
      <c r="I103" s="9" t="str">
        <f>IF((AND((J103&gt;0),(K103&gt;0))),"Federal and State",(IF(K103=0,"Federal","State")))</f>
        <v>Federal</v>
      </c>
      <c r="J103" s="14">
        <f>O103*(L103/100)</f>
        <v>40000</v>
      </c>
      <c r="K103" s="14">
        <f>O103*(M103/100)</f>
        <v>0</v>
      </c>
      <c r="L103" s="10">
        <v>50</v>
      </c>
      <c r="M103" s="10">
        <v>0</v>
      </c>
      <c r="N103" s="10">
        <v>50</v>
      </c>
      <c r="O103" s="10">
        <f>F103/(SUM((L103/100),(M103/100)))</f>
        <v>80000</v>
      </c>
    </row>
    <row r="104" spans="1:15" x14ac:dyDescent="0.25">
      <c r="A104" s="11">
        <f>VLOOKUP(B104,[1]Divisions!$B$1:$C$101,2,FALSE)</f>
        <v>4</v>
      </c>
      <c r="B104" s="12" t="s">
        <v>77</v>
      </c>
      <c r="C104" s="12" t="s">
        <v>115</v>
      </c>
      <c r="D104" s="11">
        <v>2000037075</v>
      </c>
      <c r="E104" s="12" t="s">
        <v>28</v>
      </c>
      <c r="F104" s="13">
        <v>65000</v>
      </c>
      <c r="G104" s="15" t="s">
        <v>18</v>
      </c>
      <c r="H104" s="16">
        <v>43893</v>
      </c>
      <c r="I104" s="9" t="str">
        <f>IF((AND((J104&gt;0),(K104&gt;0))),"Federal and State",(IF(K104=0,"Federal","State")))</f>
        <v>State</v>
      </c>
      <c r="J104" s="14">
        <f>O104*(L104/100)</f>
        <v>0</v>
      </c>
      <c r="K104" s="14">
        <f>O104*(M104/100)</f>
        <v>65000</v>
      </c>
      <c r="L104" s="10">
        <v>0</v>
      </c>
      <c r="M104" s="10">
        <v>50</v>
      </c>
      <c r="N104" s="10">
        <v>50</v>
      </c>
      <c r="O104" s="10">
        <f>F104/(SUM((L104/100),(M104/100)))</f>
        <v>130000</v>
      </c>
    </row>
    <row r="105" spans="1:15" x14ac:dyDescent="0.25">
      <c r="A105" s="11">
        <f>VLOOKUP(B105,[1]Divisions!$B$1:$C$101,2,FALSE)</f>
        <v>4</v>
      </c>
      <c r="B105" s="12" t="s">
        <v>77</v>
      </c>
      <c r="C105" s="12" t="s">
        <v>115</v>
      </c>
      <c r="D105" s="11">
        <v>2000039741</v>
      </c>
      <c r="E105" s="12" t="s">
        <v>17</v>
      </c>
      <c r="F105" s="13">
        <v>260994</v>
      </c>
      <c r="G105" s="15" t="s">
        <v>18</v>
      </c>
      <c r="H105" s="16">
        <v>44004</v>
      </c>
      <c r="I105" s="9" t="str">
        <f>IF((AND((J105&gt;0),(K105&gt;0))),"Federal and State",(IF(K105=0,"Federal","State")))</f>
        <v>Federal</v>
      </c>
      <c r="J105" s="14">
        <f>O105*(L105/100)</f>
        <v>260994</v>
      </c>
      <c r="K105" s="14">
        <f>O105*(M105/100)</f>
        <v>0</v>
      </c>
      <c r="L105" s="10">
        <v>100</v>
      </c>
      <c r="M105" s="10">
        <v>0</v>
      </c>
      <c r="N105" s="10">
        <v>0</v>
      </c>
      <c r="O105" s="10">
        <f>F105/(SUM((L105/100),(M105/100)))</f>
        <v>260994</v>
      </c>
    </row>
    <row r="106" spans="1:15" x14ac:dyDescent="0.25">
      <c r="A106" s="11">
        <f>VLOOKUP(B106,[1]Divisions!$B$1:$C$101,2,FALSE)</f>
        <v>14</v>
      </c>
      <c r="B106" s="12" t="s">
        <v>116</v>
      </c>
      <c r="C106" s="12" t="s">
        <v>117</v>
      </c>
      <c r="D106" s="11">
        <v>2000039728</v>
      </c>
      <c r="E106" s="12" t="s">
        <v>17</v>
      </c>
      <c r="F106" s="13">
        <v>201974</v>
      </c>
      <c r="G106" s="15" t="s">
        <v>18</v>
      </c>
      <c r="H106" s="16">
        <v>44005</v>
      </c>
      <c r="I106" s="9" t="str">
        <f>IF((AND((J106&gt;0),(K106&gt;0))),"Federal and State",(IF(K106=0,"Federal","State")))</f>
        <v>Federal</v>
      </c>
      <c r="J106" s="14">
        <f>O106*(L106/100)</f>
        <v>201974</v>
      </c>
      <c r="K106" s="14">
        <f>O106*(M106/100)</f>
        <v>0</v>
      </c>
      <c r="L106" s="10">
        <v>100</v>
      </c>
      <c r="M106" s="10">
        <v>0</v>
      </c>
      <c r="N106" s="10">
        <v>0</v>
      </c>
      <c r="O106" s="10">
        <f>F106/(SUM((L106/100),(M106/100)))</f>
        <v>201974</v>
      </c>
    </row>
    <row r="107" spans="1:15" x14ac:dyDescent="0.25">
      <c r="A107" s="11">
        <f>VLOOKUP(B107,[1]Divisions!$B$1:$C$101,2,FALSE)</f>
        <v>2</v>
      </c>
      <c r="B107" s="12" t="str">
        <f>VLOOKUP(C107,'[1]Counties Systems Crosswalk'!$D$1:$E$81,2,FALSE)</f>
        <v>Greene</v>
      </c>
      <c r="C107" s="12" t="s">
        <v>118</v>
      </c>
      <c r="D107" s="11">
        <v>2000039658</v>
      </c>
      <c r="E107" s="12" t="s">
        <v>17</v>
      </c>
      <c r="F107" s="13">
        <v>239289</v>
      </c>
      <c r="G107" s="15" t="s">
        <v>18</v>
      </c>
      <c r="H107" s="16">
        <v>43994</v>
      </c>
      <c r="I107" s="9" t="str">
        <f>IF((AND((J107&gt;0),(K107&gt;0))),"Federal and State",(IF(K107=0,"Federal","State")))</f>
        <v>Federal</v>
      </c>
      <c r="J107" s="14">
        <f>O107*(L107/100)</f>
        <v>239289</v>
      </c>
      <c r="K107" s="14">
        <f>O107*(M107/100)</f>
        <v>0</v>
      </c>
      <c r="L107" s="10">
        <v>100</v>
      </c>
      <c r="M107" s="10">
        <v>0</v>
      </c>
      <c r="N107" s="10">
        <v>0</v>
      </c>
      <c r="O107" s="10">
        <f>F107/(SUM((L107/100),(M107/100)))</f>
        <v>239289</v>
      </c>
    </row>
    <row r="108" spans="1:15" x14ac:dyDescent="0.25">
      <c r="A108" s="11">
        <f>VLOOKUP(B108,[1]Divisions!$B$1:$C$101,2,FALSE)</f>
        <v>7</v>
      </c>
      <c r="B108" s="12" t="str">
        <f>VLOOKUP(C108,'[1]Counties Systems Crosswalk'!$D$1:$E$81,2,FALSE)</f>
        <v>Guilford</v>
      </c>
      <c r="C108" s="12" t="s">
        <v>119</v>
      </c>
      <c r="D108" s="11">
        <v>2000040383</v>
      </c>
      <c r="E108" s="12" t="s">
        <v>24</v>
      </c>
      <c r="F108" s="13">
        <v>35000</v>
      </c>
      <c r="G108" s="15" t="s">
        <v>18</v>
      </c>
      <c r="H108" s="16">
        <v>44013</v>
      </c>
      <c r="I108" s="9" t="str">
        <f>IF((AND((J108&gt;0),(K108&gt;0))),"Federal and State",(IF(K108=0,"Federal","State")))</f>
        <v>Federal</v>
      </c>
      <c r="J108" s="14">
        <f>O108*(L108/100)</f>
        <v>35000</v>
      </c>
      <c r="K108" s="14">
        <f>O108*(M108/100)</f>
        <v>0</v>
      </c>
      <c r="L108" s="10">
        <v>50</v>
      </c>
      <c r="M108" s="10">
        <v>0</v>
      </c>
      <c r="N108" s="10">
        <v>50</v>
      </c>
      <c r="O108" s="10">
        <f>F108/(SUM((L108/100),(M108/100)))</f>
        <v>70000</v>
      </c>
    </row>
    <row r="109" spans="1:15" x14ac:dyDescent="0.25">
      <c r="A109" s="11">
        <f>VLOOKUP(B109,[1]Divisions!$B$1:$C$101,2,FALSE)</f>
        <v>7</v>
      </c>
      <c r="B109" s="12" t="str">
        <f>VLOOKUP(C109,'[1]Counties Systems Crosswalk'!$D$1:$E$81,2,FALSE)</f>
        <v>Guilford</v>
      </c>
      <c r="C109" s="12" t="s">
        <v>119</v>
      </c>
      <c r="D109" s="11">
        <v>2000040384</v>
      </c>
      <c r="E109" s="12" t="s">
        <v>19</v>
      </c>
      <c r="F109" s="13">
        <v>101000</v>
      </c>
      <c r="G109" s="15" t="s">
        <v>18</v>
      </c>
      <c r="H109" s="16">
        <v>44013</v>
      </c>
      <c r="I109" s="9" t="str">
        <f>IF((AND((J109&gt;0),(K109&gt;0))),"Federal and State",(IF(K109=0,"Federal","State")))</f>
        <v>Federal</v>
      </c>
      <c r="J109" s="14">
        <f>O109*(L109/100)</f>
        <v>101000</v>
      </c>
      <c r="K109" s="14">
        <f>O109*(M109/100)</f>
        <v>0</v>
      </c>
      <c r="L109" s="10">
        <v>50</v>
      </c>
      <c r="M109" s="10">
        <v>0</v>
      </c>
      <c r="N109" s="10">
        <v>50</v>
      </c>
      <c r="O109" s="10">
        <f>F109/(SUM((L109/100),(M109/100)))</f>
        <v>202000</v>
      </c>
    </row>
    <row r="110" spans="1:15" x14ac:dyDescent="0.25">
      <c r="A110" s="11">
        <f>VLOOKUP(B110,[1]Divisions!$B$1:$C$101,2,FALSE)</f>
        <v>7</v>
      </c>
      <c r="B110" s="12" t="str">
        <f>VLOOKUP(C110,'[1]Counties Systems Crosswalk'!$D$1:$E$81,2,FALSE)</f>
        <v>Guilford</v>
      </c>
      <c r="C110" s="12" t="s">
        <v>119</v>
      </c>
      <c r="D110" s="11">
        <v>2000040511</v>
      </c>
      <c r="E110" s="12" t="s">
        <v>17</v>
      </c>
      <c r="F110" s="13">
        <v>894708</v>
      </c>
      <c r="G110" s="15" t="s">
        <v>18</v>
      </c>
      <c r="H110" s="16">
        <v>44027</v>
      </c>
      <c r="I110" s="9" t="str">
        <f>IF((AND((J110&gt;0),(K110&gt;0))),"Federal and State",(IF(K110=0,"Federal","State")))</f>
        <v>Federal</v>
      </c>
      <c r="J110" s="14">
        <f>O110*(L110/100)</f>
        <v>894708</v>
      </c>
      <c r="K110" s="14">
        <f>O110*(M110/100)</f>
        <v>0</v>
      </c>
      <c r="L110" s="10">
        <v>100</v>
      </c>
      <c r="M110" s="10">
        <v>0</v>
      </c>
      <c r="N110" s="10">
        <v>0</v>
      </c>
      <c r="O110" s="10">
        <f>F110/(SUM((L110/100),(M110/100)))</f>
        <v>894708</v>
      </c>
    </row>
    <row r="111" spans="1:15" x14ac:dyDescent="0.25">
      <c r="A111" s="11">
        <f>VLOOKUP(B111,[1]Divisions!$B$1:$C$101,2,FALSE)</f>
        <v>8</v>
      </c>
      <c r="B111" s="12" t="str">
        <f>VLOOKUP(C111,'[1]Counties Systems Crosswalk'!$D$1:$E$81,2,FALSE)</f>
        <v>Hoke</v>
      </c>
      <c r="C111" s="12" t="s">
        <v>120</v>
      </c>
      <c r="D111" s="11">
        <v>2000040445</v>
      </c>
      <c r="E111" s="12" t="s">
        <v>17</v>
      </c>
      <c r="F111" s="13">
        <v>263434</v>
      </c>
      <c r="G111" s="15" t="s">
        <v>18</v>
      </c>
      <c r="H111" s="16">
        <v>44025</v>
      </c>
      <c r="I111" s="9" t="str">
        <f>IF((AND((J111&gt;0),(K111&gt;0))),"Federal and State",(IF(K111=0,"Federal","State")))</f>
        <v>Federal</v>
      </c>
      <c r="J111" s="14">
        <f>O111*(L111/100)</f>
        <v>263434</v>
      </c>
      <c r="K111" s="14">
        <f>O111*(M111/100)</f>
        <v>0</v>
      </c>
      <c r="L111" s="10">
        <v>100</v>
      </c>
      <c r="M111" s="10">
        <v>0</v>
      </c>
      <c r="N111" s="10">
        <v>0</v>
      </c>
      <c r="O111" s="10">
        <f>F111/(SUM((L111/100),(M111/100)))</f>
        <v>263434</v>
      </c>
    </row>
    <row r="112" spans="1:15" x14ac:dyDescent="0.25">
      <c r="A112" s="11">
        <f>VLOOKUP(B112,[1]Divisions!$B$1:$C$101,2,FALSE)</f>
        <v>1</v>
      </c>
      <c r="B112" s="12" t="s">
        <v>121</v>
      </c>
      <c r="C112" s="12" t="s">
        <v>122</v>
      </c>
      <c r="D112" s="11">
        <v>2000040867</v>
      </c>
      <c r="E112" s="12" t="s">
        <v>54</v>
      </c>
      <c r="F112" s="13">
        <v>9000</v>
      </c>
      <c r="G112" s="15" t="s">
        <v>23</v>
      </c>
      <c r="H112" s="16">
        <v>44042</v>
      </c>
      <c r="I112" s="9" t="str">
        <f>IF((AND((J112&gt;0),(K112&gt;0))),"Federal and State",(IF(K112=0,"Federal","State")))</f>
        <v>Federal and State</v>
      </c>
      <c r="J112" s="14">
        <f>O112*(L112/100)</f>
        <v>8000</v>
      </c>
      <c r="K112" s="14">
        <f>O112*(M112/100)</f>
        <v>1000</v>
      </c>
      <c r="L112" s="10">
        <v>80</v>
      </c>
      <c r="M112" s="10">
        <v>10</v>
      </c>
      <c r="N112" s="10">
        <v>10</v>
      </c>
      <c r="O112" s="10">
        <f>F112/(SUM((L112/100),(M112/100)))</f>
        <v>10000</v>
      </c>
    </row>
    <row r="113" spans="1:15" x14ac:dyDescent="0.25">
      <c r="A113" s="11">
        <f>VLOOKUP(B113,[1]Divisions!$B$1:$C$101,2,FALSE)</f>
        <v>1</v>
      </c>
      <c r="B113" s="12" t="s">
        <v>121</v>
      </c>
      <c r="C113" s="12" t="s">
        <v>123</v>
      </c>
      <c r="D113" s="11">
        <v>2000036064</v>
      </c>
      <c r="E113" s="12" t="s">
        <v>28</v>
      </c>
      <c r="F113" s="13">
        <v>12227</v>
      </c>
      <c r="G113" s="15" t="s">
        <v>18</v>
      </c>
      <c r="H113" s="16">
        <v>43809</v>
      </c>
      <c r="I113" s="9" t="str">
        <f>IF((AND((J113&gt;0),(K113&gt;0))),"Federal and State",(IF(K113=0,"Federal","State")))</f>
        <v>State</v>
      </c>
      <c r="J113" s="14">
        <f>O113*(L113/100)</f>
        <v>0</v>
      </c>
      <c r="K113" s="14">
        <f>O113*(M113/100)</f>
        <v>12227</v>
      </c>
      <c r="L113" s="10">
        <v>0</v>
      </c>
      <c r="M113" s="10">
        <v>50</v>
      </c>
      <c r="N113" s="10">
        <v>50</v>
      </c>
      <c r="O113" s="10">
        <f>F113/(SUM((L113/100),(M113/100)))</f>
        <v>24454</v>
      </c>
    </row>
    <row r="114" spans="1:15" x14ac:dyDescent="0.25">
      <c r="A114" s="11">
        <f>VLOOKUP(B114,[1]Divisions!$B$1:$C$101,2,FALSE)</f>
        <v>1</v>
      </c>
      <c r="B114" s="12" t="s">
        <v>121</v>
      </c>
      <c r="C114" s="12" t="s">
        <v>123</v>
      </c>
      <c r="D114" s="11">
        <v>2000039656</v>
      </c>
      <c r="E114" s="12" t="s">
        <v>17</v>
      </c>
      <c r="F114" s="13">
        <v>348093</v>
      </c>
      <c r="G114" s="15" t="s">
        <v>18</v>
      </c>
      <c r="H114" s="16">
        <v>43994</v>
      </c>
      <c r="I114" s="9" t="str">
        <f>IF((AND((J114&gt;0),(K114&gt;0))),"Federal and State",(IF(K114=0,"Federal","State")))</f>
        <v>Federal</v>
      </c>
      <c r="J114" s="14">
        <f>O114*(L114/100)</f>
        <v>348093</v>
      </c>
      <c r="K114" s="14">
        <f>O114*(M114/100)</f>
        <v>0</v>
      </c>
      <c r="L114" s="10">
        <v>100</v>
      </c>
      <c r="M114" s="10">
        <v>0</v>
      </c>
      <c r="N114" s="10">
        <v>0</v>
      </c>
      <c r="O114" s="10">
        <f>F114/(SUM((L114/100),(M114/100)))</f>
        <v>348093</v>
      </c>
    </row>
    <row r="115" spans="1:15" x14ac:dyDescent="0.25">
      <c r="A115" s="11">
        <f>VLOOKUP(B115,[1]Divisions!$B$1:$C$101,2,FALSE)</f>
        <v>12</v>
      </c>
      <c r="B115" s="12" t="str">
        <f>VLOOKUP(C115,'[1]Counties Systems Crosswalk'!$D$1:$E$81,2,FALSE)</f>
        <v>Iredell</v>
      </c>
      <c r="C115" s="12" t="s">
        <v>124</v>
      </c>
      <c r="D115" s="11">
        <v>2000037172</v>
      </c>
      <c r="E115" s="12" t="s">
        <v>125</v>
      </c>
      <c r="F115" s="13">
        <v>25000</v>
      </c>
      <c r="G115" s="15" t="s">
        <v>126</v>
      </c>
      <c r="H115" s="16">
        <v>43906</v>
      </c>
      <c r="I115" s="9" t="str">
        <f>IF((AND((J115&gt;0),(K115&gt;0))),"Federal and State",(IF(K115=0,"Federal","State")))</f>
        <v>State</v>
      </c>
      <c r="J115" s="14">
        <f>O115*(L115/100)</f>
        <v>0</v>
      </c>
      <c r="K115" s="14">
        <f>O115*(M115/100)</f>
        <v>25000</v>
      </c>
      <c r="L115" s="10">
        <v>0</v>
      </c>
      <c r="M115" s="10">
        <v>50</v>
      </c>
      <c r="N115" s="10">
        <v>50</v>
      </c>
      <c r="O115" s="10">
        <f>F115/(SUM((L115/100),(M115/100)))</f>
        <v>50000</v>
      </c>
    </row>
    <row r="116" spans="1:15" x14ac:dyDescent="0.25">
      <c r="A116" s="11">
        <f>VLOOKUP(B116,[1]Divisions!$B$1:$C$101,2,FALSE)</f>
        <v>12</v>
      </c>
      <c r="B116" s="12" t="str">
        <f>VLOOKUP(C116,'[1]Counties Systems Crosswalk'!$D$1:$E$81,2,FALSE)</f>
        <v>Iredell</v>
      </c>
      <c r="C116" s="12" t="s">
        <v>124</v>
      </c>
      <c r="D116" s="11">
        <v>2000040697</v>
      </c>
      <c r="E116" s="12" t="s">
        <v>17</v>
      </c>
      <c r="F116" s="13">
        <v>483831</v>
      </c>
      <c r="G116" s="15" t="s">
        <v>18</v>
      </c>
      <c r="H116" s="16">
        <v>44034</v>
      </c>
      <c r="I116" s="9" t="str">
        <f>IF((AND((J116&gt;0),(K116&gt;0))),"Federal and State",(IF(K116=0,"Federal","State")))</f>
        <v>Federal</v>
      </c>
      <c r="J116" s="14">
        <f>O116*(L116/100)</f>
        <v>483831</v>
      </c>
      <c r="K116" s="14">
        <f>O116*(M116/100)</f>
        <v>0</v>
      </c>
      <c r="L116" s="10">
        <v>100</v>
      </c>
      <c r="M116" s="10">
        <v>0</v>
      </c>
      <c r="N116" s="10">
        <v>0</v>
      </c>
      <c r="O116" s="10">
        <f>F116/(SUM((L116/100),(M116/100)))</f>
        <v>483831</v>
      </c>
    </row>
    <row r="117" spans="1:15" x14ac:dyDescent="0.25">
      <c r="A117" s="11">
        <f>VLOOKUP(B117,[1]Divisions!$B$1:$C$101,2,FALSE)</f>
        <v>12</v>
      </c>
      <c r="B117" s="12" t="s">
        <v>127</v>
      </c>
      <c r="C117" s="12" t="s">
        <v>128</v>
      </c>
      <c r="D117" s="11">
        <v>2000036965</v>
      </c>
      <c r="E117" s="12" t="s">
        <v>32</v>
      </c>
      <c r="F117" s="13">
        <v>45000</v>
      </c>
      <c r="G117" s="15" t="s">
        <v>23</v>
      </c>
      <c r="H117" s="16">
        <v>43880</v>
      </c>
      <c r="I117" s="9" t="str">
        <f>IF((AND((J117&gt;0),(K117&gt;0))),"Federal and State",(IF(K117=0,"Federal","State")))</f>
        <v>Federal and State</v>
      </c>
      <c r="J117" s="14">
        <f>O117*(L117/100)</f>
        <v>40000</v>
      </c>
      <c r="K117" s="14">
        <f>O117*(M117/100)</f>
        <v>5000</v>
      </c>
      <c r="L117" s="10">
        <v>80</v>
      </c>
      <c r="M117" s="10">
        <v>10</v>
      </c>
      <c r="N117" s="10">
        <v>10</v>
      </c>
      <c r="O117" s="10">
        <f>F117/(SUM((L117/100),(M117/100)))</f>
        <v>50000</v>
      </c>
    </row>
    <row r="118" spans="1:15" x14ac:dyDescent="0.25">
      <c r="A118" s="11">
        <f>VLOOKUP(B118,[1]Divisions!$B$1:$C$101,2,FALSE)</f>
        <v>14</v>
      </c>
      <c r="B118" s="12" t="s">
        <v>129</v>
      </c>
      <c r="C118" s="12" t="s">
        <v>130</v>
      </c>
      <c r="D118" s="11">
        <v>2000039729</v>
      </c>
      <c r="E118" s="12" t="s">
        <v>19</v>
      </c>
      <c r="F118" s="13">
        <v>87500</v>
      </c>
      <c r="G118" s="15" t="s">
        <v>18</v>
      </c>
      <c r="H118" s="16">
        <v>44005</v>
      </c>
      <c r="I118" s="9" t="str">
        <f>IF((AND((J118&gt;0),(K118&gt;0))),"Federal and State",(IF(K118=0,"Federal","State")))</f>
        <v>Federal</v>
      </c>
      <c r="J118" s="14">
        <f>O118*(L118/100)</f>
        <v>87500</v>
      </c>
      <c r="K118" s="14">
        <f>O118*(M118/100)</f>
        <v>0</v>
      </c>
      <c r="L118" s="10">
        <v>50</v>
      </c>
      <c r="M118" s="10">
        <v>0</v>
      </c>
      <c r="N118" s="10">
        <v>50</v>
      </c>
      <c r="O118" s="10">
        <f>F118/(SUM((L118/100),(M118/100)))</f>
        <v>175000</v>
      </c>
    </row>
    <row r="119" spans="1:15" x14ac:dyDescent="0.25">
      <c r="A119" s="11">
        <f>VLOOKUP(B119,[1]Divisions!$B$1:$C$101,2,FALSE)</f>
        <v>14</v>
      </c>
      <c r="B119" s="12" t="s">
        <v>129</v>
      </c>
      <c r="C119" s="12" t="s">
        <v>130</v>
      </c>
      <c r="D119" s="11">
        <v>2000040343</v>
      </c>
      <c r="E119" s="12" t="s">
        <v>17</v>
      </c>
      <c r="F119" s="13">
        <v>471146</v>
      </c>
      <c r="G119" s="15" t="s">
        <v>18</v>
      </c>
      <c r="H119" s="16">
        <v>44013</v>
      </c>
      <c r="I119" s="9" t="str">
        <f>IF((AND((J119&gt;0),(K119&gt;0))),"Federal and State",(IF(K119=0,"Federal","State")))</f>
        <v>Federal</v>
      </c>
      <c r="J119" s="14">
        <f>O119*(L119/100)</f>
        <v>471146</v>
      </c>
      <c r="K119" s="14">
        <f>O119*(M119/100)</f>
        <v>0</v>
      </c>
      <c r="L119" s="10">
        <v>100</v>
      </c>
      <c r="M119" s="10">
        <v>0</v>
      </c>
      <c r="N119" s="10">
        <v>0</v>
      </c>
      <c r="O119" s="10">
        <f>F119/(SUM((L119/100),(M119/100)))</f>
        <v>471146</v>
      </c>
    </row>
    <row r="120" spans="1:15" x14ac:dyDescent="0.25">
      <c r="A120" s="11">
        <f>VLOOKUP(B120,[1]Divisions!$B$1:$C$101,2,FALSE)</f>
        <v>4</v>
      </c>
      <c r="B120" s="12" t="s">
        <v>100</v>
      </c>
      <c r="C120" s="12" t="s">
        <v>131</v>
      </c>
      <c r="D120" s="11">
        <v>2000040865</v>
      </c>
      <c r="E120" s="12" t="s">
        <v>54</v>
      </c>
      <c r="F120" s="13">
        <v>76500</v>
      </c>
      <c r="G120" s="15" t="s">
        <v>23</v>
      </c>
      <c r="H120" s="16">
        <v>44042</v>
      </c>
      <c r="I120" s="9" t="str">
        <f>IF((AND((J120&gt;0),(K120&gt;0))),"Federal and State",(IF(K120=0,"Federal","State")))</f>
        <v>Federal and State</v>
      </c>
      <c r="J120" s="14">
        <f>O120*(L120/100)</f>
        <v>68000</v>
      </c>
      <c r="K120" s="14">
        <f>O120*(M120/100)</f>
        <v>8500</v>
      </c>
      <c r="L120" s="10">
        <v>80</v>
      </c>
      <c r="M120" s="10">
        <v>10</v>
      </c>
      <c r="N120" s="10">
        <v>10</v>
      </c>
      <c r="O120" s="10">
        <f>F120/(SUM((L120/100),(M120/100)))</f>
        <v>85000</v>
      </c>
    </row>
    <row r="121" spans="1:15" x14ac:dyDescent="0.25">
      <c r="A121" s="11">
        <v>5</v>
      </c>
      <c r="B121" s="12" t="s">
        <v>132</v>
      </c>
      <c r="C121" s="12" t="s">
        <v>133</v>
      </c>
      <c r="D121" s="11">
        <v>2000039619</v>
      </c>
      <c r="E121" s="12" t="s">
        <v>17</v>
      </c>
      <c r="F121" s="13">
        <v>1861754</v>
      </c>
      <c r="G121" s="15" t="s">
        <v>18</v>
      </c>
      <c r="H121" s="16">
        <v>43993</v>
      </c>
      <c r="I121" s="9" t="str">
        <f>IF((AND((J121&gt;0),(K121&gt;0))),"Federal and State",(IF(K121=0,"Federal","State")))</f>
        <v>Federal</v>
      </c>
      <c r="J121" s="14">
        <f>O121*(L121/100)</f>
        <v>1861754</v>
      </c>
      <c r="K121" s="14">
        <f>O121*(M121/100)</f>
        <v>0</v>
      </c>
      <c r="L121" s="10">
        <v>100</v>
      </c>
      <c r="M121" s="10">
        <v>0</v>
      </c>
      <c r="N121" s="10">
        <v>0</v>
      </c>
      <c r="O121" s="10">
        <f>F121/(SUM((L121/100),(M121/100)))</f>
        <v>1861754</v>
      </c>
    </row>
    <row r="122" spans="1:15" ht="30" x14ac:dyDescent="0.25">
      <c r="A122" s="11" t="s">
        <v>134</v>
      </c>
      <c r="B122" s="12" t="s">
        <v>135</v>
      </c>
      <c r="C122" s="12" t="s">
        <v>136</v>
      </c>
      <c r="D122" s="11">
        <v>2000040344</v>
      </c>
      <c r="E122" s="12" t="s">
        <v>19</v>
      </c>
      <c r="F122" s="13">
        <v>10277</v>
      </c>
      <c r="G122" s="15" t="s">
        <v>18</v>
      </c>
      <c r="H122" s="16">
        <v>44013</v>
      </c>
      <c r="I122" s="9" t="str">
        <f>IF((AND((J122&gt;0),(K122&gt;0))),"Federal and State",(IF(K122=0,"Federal","State")))</f>
        <v>Federal</v>
      </c>
      <c r="J122" s="14">
        <f>O122*(L122/100)</f>
        <v>10277</v>
      </c>
      <c r="K122" s="14">
        <f>O122*(M122/100)</f>
        <v>0</v>
      </c>
      <c r="L122" s="10">
        <v>50</v>
      </c>
      <c r="M122" s="10">
        <v>0</v>
      </c>
      <c r="N122" s="10">
        <v>50</v>
      </c>
      <c r="O122" s="10">
        <f>F122/(SUM((L122/100),(M122/100)))</f>
        <v>20554</v>
      </c>
    </row>
    <row r="123" spans="1:15" x14ac:dyDescent="0.25">
      <c r="A123" s="11">
        <f>VLOOKUP(B123,[1]Divisions!$B$1:$C$101,2,FALSE)</f>
        <v>2</v>
      </c>
      <c r="B123" s="12" t="s">
        <v>137</v>
      </c>
      <c r="C123" s="12" t="s">
        <v>138</v>
      </c>
      <c r="D123" s="11">
        <v>2000035012</v>
      </c>
      <c r="E123" s="12" t="s">
        <v>35</v>
      </c>
      <c r="F123" s="13">
        <v>215028</v>
      </c>
      <c r="G123" s="15" t="s">
        <v>18</v>
      </c>
      <c r="H123" s="16">
        <v>43741</v>
      </c>
      <c r="I123" s="9" t="str">
        <f>IF((AND((J123&gt;0),(K123&gt;0))),"Federal and State",(IF(K123=0,"Federal","State")))</f>
        <v>Federal and State</v>
      </c>
      <c r="J123" s="14">
        <f>O123*(L123/100)</f>
        <v>202379.29411764705</v>
      </c>
      <c r="K123" s="14">
        <f>O123*(M123/100)</f>
        <v>12648.705882352941</v>
      </c>
      <c r="L123" s="10">
        <v>80</v>
      </c>
      <c r="M123" s="10">
        <v>5</v>
      </c>
      <c r="N123" s="10">
        <v>15</v>
      </c>
      <c r="O123" s="10">
        <f>F123/(SUM((L123/100),(M123/100)))</f>
        <v>252974.1176470588</v>
      </c>
    </row>
    <row r="124" spans="1:15" x14ac:dyDescent="0.25">
      <c r="A124" s="11">
        <v>2</v>
      </c>
      <c r="B124" s="12" t="s">
        <v>137</v>
      </c>
      <c r="C124" s="12" t="s">
        <v>138</v>
      </c>
      <c r="D124" s="11">
        <v>2000035134</v>
      </c>
      <c r="E124" s="12" t="s">
        <v>36</v>
      </c>
      <c r="F124" s="13">
        <v>283837</v>
      </c>
      <c r="G124" s="15" t="s">
        <v>23</v>
      </c>
      <c r="H124" s="16">
        <v>43745</v>
      </c>
      <c r="I124" s="9" t="str">
        <f>IF((AND((J124&gt;0),(K124&gt;0))),"Federal and State",(IF(K124=0,"Federal","State")))</f>
        <v>Federal and State</v>
      </c>
      <c r="J124" s="14">
        <f>O124*(L124/100)</f>
        <v>252299.55555555556</v>
      </c>
      <c r="K124" s="14">
        <f>O124*(M124/100)</f>
        <v>31537.444444444445</v>
      </c>
      <c r="L124" s="10">
        <v>80</v>
      </c>
      <c r="M124" s="10">
        <v>10</v>
      </c>
      <c r="N124" s="10">
        <v>10</v>
      </c>
      <c r="O124" s="10">
        <f>F124/(SUM((L124/100),(M124/100)))</f>
        <v>315374.44444444444</v>
      </c>
    </row>
    <row r="125" spans="1:15" x14ac:dyDescent="0.25">
      <c r="A125" s="11">
        <f>VLOOKUP(B125,[1]Divisions!$B$1:$C$101,2,FALSE)</f>
        <v>2</v>
      </c>
      <c r="B125" s="12" t="s">
        <v>137</v>
      </c>
      <c r="C125" s="12" t="s">
        <v>138</v>
      </c>
      <c r="D125" s="11">
        <v>2000040386</v>
      </c>
      <c r="E125" s="12" t="s">
        <v>17</v>
      </c>
      <c r="F125" s="13">
        <v>444038</v>
      </c>
      <c r="G125" s="15" t="s">
        <v>18</v>
      </c>
      <c r="H125" s="16">
        <v>44013</v>
      </c>
      <c r="I125" s="9" t="str">
        <f>IF((AND((J125&gt;0),(K125&gt;0))),"Federal and State",(IF(K125=0,"Federal","State")))</f>
        <v>Federal</v>
      </c>
      <c r="J125" s="14">
        <f>O125*(L125/100)</f>
        <v>444038</v>
      </c>
      <c r="K125" s="14">
        <f>O125*(M125/100)</f>
        <v>0</v>
      </c>
      <c r="L125" s="10">
        <v>100</v>
      </c>
      <c r="M125" s="10">
        <v>0</v>
      </c>
      <c r="N125" s="10">
        <v>0</v>
      </c>
      <c r="O125" s="10">
        <f>F125/(SUM((L125/100),(M125/100)))</f>
        <v>444038</v>
      </c>
    </row>
    <row r="126" spans="1:15" x14ac:dyDescent="0.25">
      <c r="A126" s="11">
        <f>VLOOKUP(B126,[1]Divisions!$B$1:$C$101,2,FALSE)</f>
        <v>12</v>
      </c>
      <c r="B126" s="12" t="str">
        <f>VLOOKUP(C126,'[1]Counties Systems Crosswalk'!$D$1:$E$81,2,FALSE)</f>
        <v>Lincoln</v>
      </c>
      <c r="C126" s="12" t="s">
        <v>139</v>
      </c>
      <c r="D126" s="11">
        <v>2000039609</v>
      </c>
      <c r="E126" s="12" t="s">
        <v>17</v>
      </c>
      <c r="F126" s="13">
        <v>445188</v>
      </c>
      <c r="G126" s="15" t="s">
        <v>18</v>
      </c>
      <c r="H126" s="16">
        <v>43991</v>
      </c>
      <c r="I126" s="9" t="str">
        <f>IF((AND((J126&gt;0),(K126&gt;0))),"Federal and State",(IF(K126=0,"Federal","State")))</f>
        <v>Federal</v>
      </c>
      <c r="J126" s="14">
        <f>O126*(L126/100)</f>
        <v>445188</v>
      </c>
      <c r="K126" s="14">
        <f>O126*(M126/100)</f>
        <v>0</v>
      </c>
      <c r="L126" s="10">
        <v>100</v>
      </c>
      <c r="M126" s="10">
        <v>0</v>
      </c>
      <c r="N126" s="10">
        <v>0</v>
      </c>
      <c r="O126" s="10">
        <f>F126/(SUM((L126/100),(M126/100)))</f>
        <v>445188</v>
      </c>
    </row>
    <row r="127" spans="1:15" x14ac:dyDescent="0.25">
      <c r="A127" s="11">
        <f>VLOOKUP(B127,[1]Divisions!$B$1:$C$101,2,FALSE)</f>
        <v>14</v>
      </c>
      <c r="B127" s="12" t="str">
        <f>VLOOKUP(C127,'[1]Counties Systems Crosswalk'!$D$1:$E$81,2,FALSE)</f>
        <v>Macon</v>
      </c>
      <c r="C127" s="12" t="s">
        <v>140</v>
      </c>
      <c r="D127" s="11">
        <v>2000039735</v>
      </c>
      <c r="E127" s="12" t="s">
        <v>19</v>
      </c>
      <c r="F127" s="13">
        <v>82500</v>
      </c>
      <c r="G127" s="15" t="s">
        <v>18</v>
      </c>
      <c r="H127" s="16">
        <v>44004</v>
      </c>
      <c r="I127" s="9" t="str">
        <f>IF((AND((J127&gt;0),(K127&gt;0))),"Federal and State",(IF(K127=0,"Federal","State")))</f>
        <v>Federal</v>
      </c>
      <c r="J127" s="14">
        <f>O127*(L127/100)</f>
        <v>82500</v>
      </c>
      <c r="K127" s="14">
        <f>O127*(M127/100)</f>
        <v>0</v>
      </c>
      <c r="L127" s="10">
        <v>50</v>
      </c>
      <c r="M127" s="10">
        <v>0</v>
      </c>
      <c r="N127" s="10">
        <v>50</v>
      </c>
      <c r="O127" s="10">
        <f>F127/(SUM((L127/100),(M127/100)))</f>
        <v>165000</v>
      </c>
    </row>
    <row r="128" spans="1:15" x14ac:dyDescent="0.25">
      <c r="A128" s="11">
        <f>VLOOKUP(B128,[1]Divisions!$B$1:$C$101,2,FALSE)</f>
        <v>14</v>
      </c>
      <c r="B128" s="12" t="str">
        <f>VLOOKUP(C128,'[1]Counties Systems Crosswalk'!$D$1:$E$81,2,FALSE)</f>
        <v>Macon</v>
      </c>
      <c r="C128" s="12" t="s">
        <v>140</v>
      </c>
      <c r="D128" s="11">
        <v>2000039737</v>
      </c>
      <c r="E128" s="12" t="s">
        <v>17</v>
      </c>
      <c r="F128" s="13">
        <v>462217</v>
      </c>
      <c r="G128" s="15" t="s">
        <v>18</v>
      </c>
      <c r="H128" s="16">
        <v>44004</v>
      </c>
      <c r="I128" s="9" t="str">
        <f>IF((AND((J128&gt;0),(K128&gt;0))),"Federal and State",(IF(K128=0,"Federal","State")))</f>
        <v>Federal</v>
      </c>
      <c r="J128" s="14">
        <f>O128*(L128/100)</f>
        <v>462217</v>
      </c>
      <c r="K128" s="14">
        <f>O128*(M128/100)</f>
        <v>0</v>
      </c>
      <c r="L128" s="10">
        <v>100</v>
      </c>
      <c r="M128" s="10">
        <v>0</v>
      </c>
      <c r="N128" s="10">
        <v>0</v>
      </c>
      <c r="O128" s="10">
        <f>F128/(SUM((L128/100),(M128/100)))</f>
        <v>462217</v>
      </c>
    </row>
    <row r="129" spans="1:15" x14ac:dyDescent="0.25">
      <c r="A129" s="11">
        <f>VLOOKUP(B129,[1]Divisions!$B$1:$C$101,2,FALSE)</f>
        <v>13</v>
      </c>
      <c r="B129" s="12" t="s">
        <v>141</v>
      </c>
      <c r="C129" s="12" t="s">
        <v>142</v>
      </c>
      <c r="D129" s="11">
        <v>2000035714</v>
      </c>
      <c r="E129" s="12" t="s">
        <v>36</v>
      </c>
      <c r="F129" s="13">
        <v>280593</v>
      </c>
      <c r="G129" s="15" t="s">
        <v>23</v>
      </c>
      <c r="H129" s="16">
        <v>43781</v>
      </c>
      <c r="I129" s="9" t="str">
        <f>IF((AND((J129&gt;0),(K129&gt;0))),"Federal and State",(IF(K129=0,"Federal","State")))</f>
        <v>Federal and State</v>
      </c>
      <c r="J129" s="14">
        <f>O129*(L129/100)</f>
        <v>249416</v>
      </c>
      <c r="K129" s="14">
        <f>O129*(M129/100)</f>
        <v>31177</v>
      </c>
      <c r="L129" s="10">
        <v>80</v>
      </c>
      <c r="M129" s="10">
        <v>10</v>
      </c>
      <c r="N129" s="10">
        <v>10</v>
      </c>
      <c r="O129" s="10">
        <f>F129/(SUM((L129/100),(M129/100)))</f>
        <v>311770</v>
      </c>
    </row>
    <row r="130" spans="1:15" x14ac:dyDescent="0.25">
      <c r="A130" s="11">
        <f>VLOOKUP(B130,[1]Divisions!$B$1:$C$101,2,FALSE)</f>
        <v>13</v>
      </c>
      <c r="B130" s="12" t="s">
        <v>141</v>
      </c>
      <c r="C130" s="12" t="s">
        <v>142</v>
      </c>
      <c r="D130" s="11">
        <v>2000036596</v>
      </c>
      <c r="E130" s="12" t="s">
        <v>143</v>
      </c>
      <c r="F130" s="13">
        <v>7559</v>
      </c>
      <c r="G130" s="15" t="s">
        <v>18</v>
      </c>
      <c r="H130" s="16">
        <v>43858</v>
      </c>
      <c r="I130" s="9" t="str">
        <f>IF((AND((J130&gt;0),(K130&gt;0))),"Federal and State",(IF(K130=0,"Federal","State")))</f>
        <v>Federal</v>
      </c>
      <c r="J130" s="14">
        <f>O130*(L130/100)</f>
        <v>7559</v>
      </c>
      <c r="K130" s="14">
        <f>O130*(M130/100)</f>
        <v>0</v>
      </c>
      <c r="L130" s="10">
        <v>50</v>
      </c>
      <c r="M130" s="10">
        <v>0</v>
      </c>
      <c r="N130" s="10">
        <v>50</v>
      </c>
      <c r="O130" s="10">
        <f>F130/(SUM((L130/100),(M130/100)))</f>
        <v>15118</v>
      </c>
    </row>
    <row r="131" spans="1:15" x14ac:dyDescent="0.25">
      <c r="A131" s="11">
        <f>VLOOKUP(B131,[1]Divisions!$B$1:$C$101,2,FALSE)</f>
        <v>13</v>
      </c>
      <c r="B131" s="12" t="s">
        <v>141</v>
      </c>
      <c r="C131" s="12" t="s">
        <v>142</v>
      </c>
      <c r="D131" s="11">
        <v>2000040611</v>
      </c>
      <c r="E131" s="12" t="s">
        <v>17</v>
      </c>
      <c r="F131" s="13">
        <v>219911</v>
      </c>
      <c r="G131" s="15" t="s">
        <v>18</v>
      </c>
      <c r="H131" s="16">
        <v>44032</v>
      </c>
      <c r="I131" s="9" t="str">
        <f>IF((AND((J131&gt;0),(K131&gt;0))),"Federal and State",(IF(K131=0,"Federal","State")))</f>
        <v>Federal</v>
      </c>
      <c r="J131" s="14">
        <f>O131*(L131/100)</f>
        <v>219911</v>
      </c>
      <c r="K131" s="14">
        <f>O131*(M131/100)</f>
        <v>0</v>
      </c>
      <c r="L131" s="10">
        <v>100</v>
      </c>
      <c r="M131" s="10">
        <v>0</v>
      </c>
      <c r="N131" s="10">
        <v>0</v>
      </c>
      <c r="O131" s="10">
        <f>F131/(SUM((L131/100),(M131/100)))</f>
        <v>219911</v>
      </c>
    </row>
    <row r="132" spans="1:15" x14ac:dyDescent="0.25">
      <c r="A132" s="11">
        <f>VLOOKUP(B132,[1]Divisions!$B$1:$C$101,2,FALSE)</f>
        <v>1</v>
      </c>
      <c r="B132" s="12" t="s">
        <v>144</v>
      </c>
      <c r="C132" s="12" t="s">
        <v>145</v>
      </c>
      <c r="D132" s="11">
        <v>2000039746</v>
      </c>
      <c r="E132" s="12" t="s">
        <v>17</v>
      </c>
      <c r="F132" s="13">
        <v>269228</v>
      </c>
      <c r="G132" s="15" t="s">
        <v>18</v>
      </c>
      <c r="H132" s="16">
        <v>44004</v>
      </c>
      <c r="I132" s="9" t="str">
        <f>IF((AND((J132&gt;0),(K132&gt;0))),"Federal and State",(IF(K132=0,"Federal","State")))</f>
        <v>Federal</v>
      </c>
      <c r="J132" s="14">
        <f>O132*(L132/100)</f>
        <v>269228</v>
      </c>
      <c r="K132" s="14">
        <f>O132*(M132/100)</f>
        <v>0</v>
      </c>
      <c r="L132" s="10">
        <v>100</v>
      </c>
      <c r="M132" s="10">
        <v>0</v>
      </c>
      <c r="N132" s="10">
        <v>0</v>
      </c>
      <c r="O132" s="10">
        <f>F132/(SUM((L132/100),(M132/100)))</f>
        <v>269228</v>
      </c>
    </row>
    <row r="133" spans="1:15" x14ac:dyDescent="0.25">
      <c r="A133" s="11">
        <f>VLOOKUP(B133,[1]Divisions!$B$1:$C$101,2,FALSE)</f>
        <v>13</v>
      </c>
      <c r="B133" s="12" t="s">
        <v>146</v>
      </c>
      <c r="C133" s="12" t="s">
        <v>147</v>
      </c>
      <c r="D133" s="11">
        <v>2000039611</v>
      </c>
      <c r="E133" s="12" t="s">
        <v>17</v>
      </c>
      <c r="F133" s="13">
        <v>271097</v>
      </c>
      <c r="G133" s="15" t="s">
        <v>18</v>
      </c>
      <c r="H133" s="16">
        <v>43992</v>
      </c>
      <c r="I133" s="9" t="str">
        <f>IF((AND((J133&gt;0),(K133&gt;0))),"Federal and State",(IF(K133=0,"Federal","State")))</f>
        <v>Federal</v>
      </c>
      <c r="J133" s="14">
        <f>O133*(L133/100)</f>
        <v>271097</v>
      </c>
      <c r="K133" s="14">
        <f>O133*(M133/100)</f>
        <v>0</v>
      </c>
      <c r="L133" s="10">
        <v>100</v>
      </c>
      <c r="M133" s="10">
        <v>0</v>
      </c>
      <c r="N133" s="10">
        <v>0</v>
      </c>
      <c r="O133" s="10">
        <f>F133/(SUM((L133/100),(M133/100)))</f>
        <v>271097</v>
      </c>
    </row>
    <row r="134" spans="1:15" x14ac:dyDescent="0.25">
      <c r="A134" s="11">
        <f>VLOOKUP(B134,[1]Divisions!$B$1:$C$101,2,FALSE)</f>
        <v>13</v>
      </c>
      <c r="B134" s="12" t="s">
        <v>146</v>
      </c>
      <c r="C134" s="12" t="s">
        <v>147</v>
      </c>
      <c r="D134" s="11">
        <v>2000039780</v>
      </c>
      <c r="E134" s="12" t="s">
        <v>19</v>
      </c>
      <c r="F134" s="13">
        <v>13113</v>
      </c>
      <c r="G134" s="15" t="s">
        <v>18</v>
      </c>
      <c r="H134" s="16">
        <v>44005</v>
      </c>
      <c r="I134" s="9" t="str">
        <f>IF((AND((J134&gt;0),(K134&gt;0))),"Federal and State",(IF(K134=0,"Federal","State")))</f>
        <v>Federal</v>
      </c>
      <c r="J134" s="14">
        <f>O134*(L134/100)</f>
        <v>13113</v>
      </c>
      <c r="K134" s="14">
        <f>O134*(M134/100)</f>
        <v>0</v>
      </c>
      <c r="L134" s="10">
        <v>50</v>
      </c>
      <c r="M134" s="10">
        <v>0</v>
      </c>
      <c r="N134" s="10">
        <v>50</v>
      </c>
      <c r="O134" s="10">
        <f>F134/(SUM((L134/100),(M134/100)))</f>
        <v>26226</v>
      </c>
    </row>
    <row r="135" spans="1:15" x14ac:dyDescent="0.25">
      <c r="A135" s="11">
        <f>VLOOKUP(B135,[1]Divisions!$B$1:$C$101,2,FALSE)</f>
        <v>8</v>
      </c>
      <c r="B135" s="12" t="str">
        <f>VLOOKUP(C135,'[1]Counties Systems Crosswalk'!$D$1:$E$81,2,FALSE)</f>
        <v>Moore</v>
      </c>
      <c r="C135" s="12" t="s">
        <v>148</v>
      </c>
      <c r="D135" s="11">
        <v>2000035678</v>
      </c>
      <c r="E135" s="12" t="s">
        <v>35</v>
      </c>
      <c r="F135" s="13">
        <v>252654</v>
      </c>
      <c r="G135" s="15" t="s">
        <v>18</v>
      </c>
      <c r="H135" s="16">
        <v>43775</v>
      </c>
      <c r="I135" s="9" t="str">
        <f>IF((AND((J135&gt;0),(K135&gt;0))),"Federal and State",(IF(K135=0,"Federal","State")))</f>
        <v>Federal and State</v>
      </c>
      <c r="J135" s="14">
        <f>O135*(L135/100)</f>
        <v>237791.99999999997</v>
      </c>
      <c r="K135" s="14">
        <f>O135*(M135/100)</f>
        <v>14861.999999999998</v>
      </c>
      <c r="L135" s="10">
        <v>80</v>
      </c>
      <c r="M135" s="10">
        <v>5</v>
      </c>
      <c r="N135" s="10">
        <v>15</v>
      </c>
      <c r="O135" s="10">
        <f>F135/(SUM((L135/100),(M135/100)))</f>
        <v>297239.99999999994</v>
      </c>
    </row>
    <row r="136" spans="1:15" x14ac:dyDescent="0.25">
      <c r="A136" s="11">
        <f>VLOOKUP(B136,[1]Divisions!$B$1:$C$101,2,FALSE)</f>
        <v>8</v>
      </c>
      <c r="B136" s="12" t="str">
        <f>VLOOKUP(C136,'[1]Counties Systems Crosswalk'!$D$1:$E$81,2,FALSE)</f>
        <v>Moore</v>
      </c>
      <c r="C136" s="12" t="s">
        <v>148</v>
      </c>
      <c r="D136" s="11">
        <v>2000035679</v>
      </c>
      <c r="E136" s="12" t="s">
        <v>36</v>
      </c>
      <c r="F136" s="13">
        <v>442800</v>
      </c>
      <c r="G136" s="15" t="s">
        <v>23</v>
      </c>
      <c r="H136" s="16">
        <v>43775</v>
      </c>
      <c r="I136" s="9" t="str">
        <f>IF((AND((J136&gt;0),(K136&gt;0))),"Federal and State",(IF(K136=0,"Federal","State")))</f>
        <v>Federal and State</v>
      </c>
      <c r="J136" s="14">
        <f>O136*(L136/100)</f>
        <v>393600</v>
      </c>
      <c r="K136" s="14">
        <f>O136*(M136/100)</f>
        <v>49200</v>
      </c>
      <c r="L136" s="10">
        <v>80</v>
      </c>
      <c r="M136" s="10">
        <v>10</v>
      </c>
      <c r="N136" s="10">
        <v>10</v>
      </c>
      <c r="O136" s="10">
        <f>F136/(SUM((L136/100),(M136/100)))</f>
        <v>492000</v>
      </c>
    </row>
    <row r="137" spans="1:15" x14ac:dyDescent="0.25">
      <c r="A137" s="11">
        <f>VLOOKUP(B137,[1]Divisions!$B$1:$C$101,2,FALSE)</f>
        <v>8</v>
      </c>
      <c r="B137" s="12" t="str">
        <f>VLOOKUP(C137,'[1]Counties Systems Crosswalk'!$D$1:$E$81,2,FALSE)</f>
        <v>Moore</v>
      </c>
      <c r="C137" s="12" t="s">
        <v>148</v>
      </c>
      <c r="D137" s="11">
        <v>2000040366</v>
      </c>
      <c r="E137" s="12" t="s">
        <v>17</v>
      </c>
      <c r="F137" s="13">
        <v>529053</v>
      </c>
      <c r="G137" s="15" t="s">
        <v>18</v>
      </c>
      <c r="H137" s="16">
        <v>44018</v>
      </c>
      <c r="I137" s="9" t="str">
        <f>IF((AND((J137&gt;0),(K137&gt;0))),"Federal and State",(IF(K137=0,"Federal","State")))</f>
        <v>Federal</v>
      </c>
      <c r="J137" s="14">
        <f>O137*(L137/100)</f>
        <v>529053</v>
      </c>
      <c r="K137" s="14">
        <f>O137*(M137/100)</f>
        <v>0</v>
      </c>
      <c r="L137" s="10">
        <v>100</v>
      </c>
      <c r="M137" s="10">
        <v>0</v>
      </c>
      <c r="N137" s="10">
        <v>0</v>
      </c>
      <c r="O137" s="10">
        <f>F137/(SUM((L137/100),(M137/100)))</f>
        <v>529053</v>
      </c>
    </row>
    <row r="138" spans="1:15" x14ac:dyDescent="0.25">
      <c r="A138" s="11">
        <f>VLOOKUP(B138,[1]Divisions!$B$1:$C$101,2,FALSE)</f>
        <v>14</v>
      </c>
      <c r="B138" s="12" t="s">
        <v>149</v>
      </c>
      <c r="C138" s="12" t="s">
        <v>150</v>
      </c>
      <c r="D138" s="11">
        <v>2000039727</v>
      </c>
      <c r="E138" s="12" t="s">
        <v>17</v>
      </c>
      <c r="F138" s="13">
        <v>175839</v>
      </c>
      <c r="G138" s="15" t="s">
        <v>18</v>
      </c>
      <c r="H138" s="16">
        <v>44005</v>
      </c>
      <c r="I138" s="9" t="str">
        <f>IF((AND((J138&gt;0),(K138&gt;0))),"Federal and State",(IF(K138=0,"Federal","State")))</f>
        <v>Federal</v>
      </c>
      <c r="J138" s="14">
        <f>O138*(L138/100)</f>
        <v>175839</v>
      </c>
      <c r="K138" s="14">
        <f>O138*(M138/100)</f>
        <v>0</v>
      </c>
      <c r="L138" s="10">
        <v>100</v>
      </c>
      <c r="M138" s="10">
        <v>0</v>
      </c>
      <c r="N138" s="10">
        <v>0</v>
      </c>
      <c r="O138" s="10">
        <f>F138/(SUM((L138/100),(M138/100)))</f>
        <v>175839</v>
      </c>
    </row>
    <row r="139" spans="1:15" x14ac:dyDescent="0.25">
      <c r="A139" s="11">
        <f>VLOOKUP(B139,[1]Divisions!$B$1:$C$101,2,FALSE)</f>
        <v>14</v>
      </c>
      <c r="B139" s="12" t="s">
        <v>149</v>
      </c>
      <c r="C139" s="12" t="s">
        <v>150</v>
      </c>
      <c r="D139" s="11">
        <v>2000040347</v>
      </c>
      <c r="E139" s="12" t="s">
        <v>19</v>
      </c>
      <c r="F139" s="13">
        <v>40000</v>
      </c>
      <c r="G139" s="15" t="s">
        <v>18</v>
      </c>
      <c r="H139" s="16">
        <v>44013</v>
      </c>
      <c r="I139" s="9" t="str">
        <f>IF((AND((J139&gt;0),(K139&gt;0))),"Federal and State",(IF(K139=0,"Federal","State")))</f>
        <v>Federal</v>
      </c>
      <c r="J139" s="14">
        <f>O139*(L139/100)</f>
        <v>40000</v>
      </c>
      <c r="K139" s="14">
        <f>O139*(M139/100)</f>
        <v>0</v>
      </c>
      <c r="L139" s="10">
        <v>50</v>
      </c>
      <c r="M139" s="10">
        <v>0</v>
      </c>
      <c r="N139" s="10">
        <v>50</v>
      </c>
      <c r="O139" s="10">
        <f>F139/(SUM((L139/100),(M139/100)))</f>
        <v>80000</v>
      </c>
    </row>
    <row r="140" spans="1:15" x14ac:dyDescent="0.25">
      <c r="A140" s="11">
        <f>VLOOKUP(B140,[1]Divisions!$B$1:$C$101,2,FALSE)</f>
        <v>3</v>
      </c>
      <c r="B140" s="12" t="s">
        <v>84</v>
      </c>
      <c r="C140" s="12" t="s">
        <v>151</v>
      </c>
      <c r="D140" s="11">
        <v>2000036964</v>
      </c>
      <c r="E140" s="12" t="s">
        <v>28</v>
      </c>
      <c r="F140" s="13">
        <v>10000</v>
      </c>
      <c r="G140" s="15" t="s">
        <v>18</v>
      </c>
      <c r="H140" s="16">
        <v>43880</v>
      </c>
      <c r="I140" s="9" t="str">
        <f>IF((AND((J140&gt;0),(K140&gt;0))),"Federal and State",(IF(K140=0,"Federal","State")))</f>
        <v>State</v>
      </c>
      <c r="J140" s="14">
        <f>O140*(L140/100)</f>
        <v>0</v>
      </c>
      <c r="K140" s="14">
        <f>O140*(M140/100)</f>
        <v>10000</v>
      </c>
      <c r="L140" s="10">
        <v>0</v>
      </c>
      <c r="M140" s="10">
        <v>50</v>
      </c>
      <c r="N140" s="10">
        <v>50</v>
      </c>
      <c r="O140" s="10">
        <f>F140/(SUM((L140/100),(M140/100)))</f>
        <v>20000</v>
      </c>
    </row>
    <row r="141" spans="1:15" x14ac:dyDescent="0.25">
      <c r="A141" s="11">
        <f>VLOOKUP(B141,[1]Divisions!$B$1:$C$101,2,FALSE)</f>
        <v>3</v>
      </c>
      <c r="B141" s="12" t="s">
        <v>84</v>
      </c>
      <c r="C141" s="12" t="s">
        <v>151</v>
      </c>
      <c r="D141" s="11">
        <v>2000036966</v>
      </c>
      <c r="E141" s="12" t="s">
        <v>27</v>
      </c>
      <c r="F141" s="13">
        <v>7500</v>
      </c>
      <c r="G141" s="15" t="s">
        <v>18</v>
      </c>
      <c r="H141" s="16">
        <v>43881</v>
      </c>
      <c r="I141" s="9" t="str">
        <f>IF((AND((J141&gt;0),(K141&gt;0))),"Federal and State",(IF(K141=0,"Federal","State")))</f>
        <v>Federal</v>
      </c>
      <c r="J141" s="14">
        <f>O141*(L141/100)</f>
        <v>7500</v>
      </c>
      <c r="K141" s="14">
        <f>O141*(M141/100)</f>
        <v>0</v>
      </c>
      <c r="L141" s="10">
        <v>50</v>
      </c>
      <c r="M141" s="10">
        <v>0</v>
      </c>
      <c r="N141" s="10">
        <v>50</v>
      </c>
      <c r="O141" s="10">
        <f>F141/(SUM((L141/100),(M141/100)))</f>
        <v>15000</v>
      </c>
    </row>
    <row r="142" spans="1:15" x14ac:dyDescent="0.25">
      <c r="A142" s="11">
        <f>VLOOKUP(B142,[1]Divisions!$B$1:$C$101,2,FALSE)</f>
        <v>3</v>
      </c>
      <c r="B142" s="12" t="s">
        <v>84</v>
      </c>
      <c r="C142" s="12" t="s">
        <v>151</v>
      </c>
      <c r="D142" s="11">
        <v>2000037211</v>
      </c>
      <c r="E142" s="12" t="s">
        <v>125</v>
      </c>
      <c r="F142" s="13">
        <v>2500</v>
      </c>
      <c r="G142" s="15" t="s">
        <v>126</v>
      </c>
      <c r="H142" s="16">
        <v>43914</v>
      </c>
      <c r="I142" s="9" t="str">
        <f>IF((AND((J142&gt;0),(K142&gt;0))),"Federal and State",(IF(K142=0,"Federal","State")))</f>
        <v>State</v>
      </c>
      <c r="J142" s="14">
        <f>O142*(L142/100)</f>
        <v>0</v>
      </c>
      <c r="K142" s="14">
        <f>O142*(M142/100)</f>
        <v>2500</v>
      </c>
      <c r="L142" s="10">
        <v>0</v>
      </c>
      <c r="M142" s="10">
        <v>50</v>
      </c>
      <c r="N142" s="10">
        <v>50</v>
      </c>
      <c r="O142" s="10">
        <f>F142/(SUM((L142/100),(M142/100)))</f>
        <v>5000</v>
      </c>
    </row>
    <row r="143" spans="1:15" x14ac:dyDescent="0.25">
      <c r="A143" s="11">
        <f>VLOOKUP(B143,[1]Divisions!$B$1:$C$101,2,FALSE)</f>
        <v>3</v>
      </c>
      <c r="B143" s="12" t="s">
        <v>84</v>
      </c>
      <c r="C143" s="12" t="s">
        <v>151</v>
      </c>
      <c r="D143" s="11">
        <v>2000039749</v>
      </c>
      <c r="E143" s="12" t="s">
        <v>19</v>
      </c>
      <c r="F143" s="13">
        <v>12500</v>
      </c>
      <c r="G143" s="15" t="s">
        <v>18</v>
      </c>
      <c r="H143" s="16">
        <v>44004</v>
      </c>
      <c r="I143" s="9" t="str">
        <f>IF((AND((J143&gt;0),(K143&gt;0))),"Federal and State",(IF(K143=0,"Federal","State")))</f>
        <v>Federal</v>
      </c>
      <c r="J143" s="14">
        <f>O143*(L143/100)</f>
        <v>12500</v>
      </c>
      <c r="K143" s="14">
        <f>O143*(M143/100)</f>
        <v>0</v>
      </c>
      <c r="L143" s="10">
        <v>50</v>
      </c>
      <c r="M143" s="10">
        <v>0</v>
      </c>
      <c r="N143" s="10">
        <v>50</v>
      </c>
      <c r="O143" s="10">
        <f>F143/(SUM((L143/100),(M143/100)))</f>
        <v>25000</v>
      </c>
    </row>
    <row r="144" spans="1:15" x14ac:dyDescent="0.25">
      <c r="A144" s="11">
        <f>VLOOKUP(B144,[1]Divisions!$B$1:$C$101,2,FALSE)</f>
        <v>3</v>
      </c>
      <c r="B144" s="12" t="s">
        <v>84</v>
      </c>
      <c r="C144" s="12" t="s">
        <v>151</v>
      </c>
      <c r="D144" s="11">
        <v>2000039739</v>
      </c>
      <c r="E144" s="12" t="s">
        <v>17</v>
      </c>
      <c r="F144" s="13">
        <v>558028</v>
      </c>
      <c r="G144" s="15" t="s">
        <v>18</v>
      </c>
      <c r="H144" s="16">
        <v>44004</v>
      </c>
      <c r="I144" s="9" t="str">
        <f>IF((AND((J144&gt;0),(K144&gt;0))),"Federal and State",(IF(K144=0,"Federal","State")))</f>
        <v>Federal</v>
      </c>
      <c r="J144" s="14">
        <f>O144*(L144/100)</f>
        <v>558028</v>
      </c>
      <c r="K144" s="14">
        <f>O144*(M144/100)</f>
        <v>0</v>
      </c>
      <c r="L144" s="10">
        <v>100</v>
      </c>
      <c r="M144" s="10">
        <v>0</v>
      </c>
      <c r="N144" s="10">
        <v>0</v>
      </c>
      <c r="O144" s="10">
        <f>F144/(SUM((L144/100),(M144/100)))</f>
        <v>558028</v>
      </c>
    </row>
    <row r="145" spans="1:15" x14ac:dyDescent="0.25">
      <c r="A145" s="11">
        <f>VLOOKUP(B145,[1]Divisions!$B$1:$C$101,2,FALSE)</f>
        <v>7</v>
      </c>
      <c r="B145" s="12" t="str">
        <f>VLOOKUP(C145,'[1]Counties Systems Crosswalk'!$D$1:$E$81,2,FALSE)</f>
        <v>Orange</v>
      </c>
      <c r="C145" s="12" t="s">
        <v>152</v>
      </c>
      <c r="D145" s="11">
        <v>2000035376</v>
      </c>
      <c r="E145" s="12" t="s">
        <v>35</v>
      </c>
      <c r="F145" s="13">
        <v>148408</v>
      </c>
      <c r="G145" s="15" t="s">
        <v>18</v>
      </c>
      <c r="H145" s="16">
        <v>43756</v>
      </c>
      <c r="I145" s="9" t="str">
        <f>IF((AND((J145&gt;0),(K145&gt;0))),"Federal and State",(IF(K145=0,"Federal","State")))</f>
        <v>Federal and State</v>
      </c>
      <c r="J145" s="14">
        <f>O145*(L145/100)</f>
        <v>139678.11764705883</v>
      </c>
      <c r="K145" s="14">
        <f>O145*(M145/100)</f>
        <v>8729.8823529411766</v>
      </c>
      <c r="L145" s="10">
        <v>80</v>
      </c>
      <c r="M145" s="10">
        <v>5</v>
      </c>
      <c r="N145" s="10">
        <v>15</v>
      </c>
      <c r="O145" s="10">
        <f>F145/(SUM((L145/100),(M145/100)))</f>
        <v>174597.64705882352</v>
      </c>
    </row>
    <row r="146" spans="1:15" x14ac:dyDescent="0.25">
      <c r="A146" s="11">
        <f>VLOOKUP(B146,[1]Divisions!$B$1:$C$101,2,FALSE)</f>
        <v>7</v>
      </c>
      <c r="B146" s="12" t="str">
        <f>VLOOKUP(C146,'[1]Counties Systems Crosswalk'!$D$1:$E$81,2,FALSE)</f>
        <v>Orange</v>
      </c>
      <c r="C146" s="12" t="s">
        <v>152</v>
      </c>
      <c r="D146" s="11">
        <v>2000042269</v>
      </c>
      <c r="E146" s="12" t="s">
        <v>17</v>
      </c>
      <c r="F146" s="13">
        <v>175645</v>
      </c>
      <c r="G146" s="15" t="s">
        <v>18</v>
      </c>
      <c r="H146" s="16">
        <v>44096</v>
      </c>
      <c r="I146" s="9" t="str">
        <f>IF((AND((J146&gt;0),(K146&gt;0))),"Federal and State",(IF(K146=0,"Federal","State")))</f>
        <v>Federal</v>
      </c>
      <c r="J146" s="14">
        <f>O146*(L146/100)</f>
        <v>175645</v>
      </c>
      <c r="K146" s="14">
        <f>O146*(M146/100)</f>
        <v>0</v>
      </c>
      <c r="L146" s="10">
        <v>100</v>
      </c>
      <c r="M146" s="10">
        <v>0</v>
      </c>
      <c r="N146" s="10">
        <v>0</v>
      </c>
      <c r="O146" s="10">
        <f>F146/(SUM((L146/100),(M146/100)))</f>
        <v>175645</v>
      </c>
    </row>
    <row r="147" spans="1:15" x14ac:dyDescent="0.25">
      <c r="A147" s="11">
        <f>VLOOKUP(B147,[1]Divisions!$B$1:$C$101,2,FALSE)</f>
        <v>3</v>
      </c>
      <c r="B147" s="12" t="s">
        <v>153</v>
      </c>
      <c r="C147" s="12" t="s">
        <v>154</v>
      </c>
      <c r="D147" s="11">
        <v>2000039618</v>
      </c>
      <c r="E147" s="12" t="s">
        <v>17</v>
      </c>
      <c r="F147" s="13">
        <v>549350</v>
      </c>
      <c r="G147" s="15" t="s">
        <v>18</v>
      </c>
      <c r="H147" s="16">
        <v>43993</v>
      </c>
      <c r="I147" s="9" t="str">
        <f>IF((AND((J147&gt;0),(K147&gt;0))),"Federal and State",(IF(K147=0,"Federal","State")))</f>
        <v>Federal</v>
      </c>
      <c r="J147" s="14">
        <f>O147*(L147/100)</f>
        <v>549350</v>
      </c>
      <c r="K147" s="14">
        <f>O147*(M147/100)</f>
        <v>0</v>
      </c>
      <c r="L147" s="10">
        <v>100</v>
      </c>
      <c r="M147" s="10">
        <v>0</v>
      </c>
      <c r="N147" s="10">
        <v>0</v>
      </c>
      <c r="O147" s="10">
        <f>F147/(SUM((L147/100),(M147/100)))</f>
        <v>549350</v>
      </c>
    </row>
    <row r="148" spans="1:15" x14ac:dyDescent="0.25">
      <c r="A148" s="11">
        <f>VLOOKUP(B148,[1]Divisions!$B$1:$C$101,2,FALSE)</f>
        <v>3</v>
      </c>
      <c r="B148" s="12" t="s">
        <v>153</v>
      </c>
      <c r="C148" s="12" t="s">
        <v>154</v>
      </c>
      <c r="D148" s="11">
        <v>2000040385</v>
      </c>
      <c r="E148" s="12" t="s">
        <v>19</v>
      </c>
      <c r="F148" s="13">
        <v>90000</v>
      </c>
      <c r="G148" s="15" t="s">
        <v>18</v>
      </c>
      <c r="H148" s="16">
        <v>44013</v>
      </c>
      <c r="I148" s="9" t="str">
        <f>IF((AND((J148&gt;0),(K148&gt;0))),"Federal and State",(IF(K148=0,"Federal","State")))</f>
        <v>Federal</v>
      </c>
      <c r="J148" s="14">
        <f>O148*(L148/100)</f>
        <v>90000</v>
      </c>
      <c r="K148" s="14">
        <f>O148*(M148/100)</f>
        <v>0</v>
      </c>
      <c r="L148" s="10">
        <v>50</v>
      </c>
      <c r="M148" s="10">
        <v>0</v>
      </c>
      <c r="N148" s="10">
        <v>50</v>
      </c>
      <c r="O148" s="10">
        <f>F148/(SUM((L148/100),(M148/100)))</f>
        <v>180000</v>
      </c>
    </row>
    <row r="149" spans="1:15" x14ac:dyDescent="0.25">
      <c r="A149" s="11">
        <f>VLOOKUP(B149,[1]Divisions!$B$1:$C$101,2,FALSE)</f>
        <v>5</v>
      </c>
      <c r="B149" s="12" t="s">
        <v>155</v>
      </c>
      <c r="C149" s="12" t="s">
        <v>156</v>
      </c>
      <c r="D149" s="11">
        <v>2000040612</v>
      </c>
      <c r="E149" s="12" t="s">
        <v>17</v>
      </c>
      <c r="F149" s="13">
        <v>330431</v>
      </c>
      <c r="G149" s="15" t="s">
        <v>18</v>
      </c>
      <c r="H149" s="16">
        <v>44032</v>
      </c>
      <c r="I149" s="9" t="str">
        <f>IF((AND((J149&gt;0),(K149&gt;0))),"Federal and State",(IF(K149=0,"Federal","State")))</f>
        <v>Federal</v>
      </c>
      <c r="J149" s="14">
        <f>O149*(L149/100)</f>
        <v>330431</v>
      </c>
      <c r="K149" s="14">
        <f>O149*(M149/100)</f>
        <v>0</v>
      </c>
      <c r="L149" s="10">
        <v>100</v>
      </c>
      <c r="M149" s="10">
        <v>0</v>
      </c>
      <c r="N149" s="10">
        <v>0</v>
      </c>
      <c r="O149" s="10">
        <f>F149/(SUM((L149/100),(M149/100)))</f>
        <v>330431</v>
      </c>
    </row>
    <row r="150" spans="1:15" ht="45" x14ac:dyDescent="0.25">
      <c r="A150" s="11" t="s">
        <v>157</v>
      </c>
      <c r="B150" s="12" t="s">
        <v>158</v>
      </c>
      <c r="C150" s="12" t="s">
        <v>159</v>
      </c>
      <c r="D150" s="11">
        <v>2000037195</v>
      </c>
      <c r="E150" s="12" t="s">
        <v>28</v>
      </c>
      <c r="F150" s="13">
        <v>138150</v>
      </c>
      <c r="G150" s="15" t="s">
        <v>18</v>
      </c>
      <c r="H150" s="16">
        <v>43908</v>
      </c>
      <c r="I150" s="9" t="str">
        <f>IF((AND((J150&gt;0),(K150&gt;0))),"Federal and State",(IF(K150=0,"Federal","State")))</f>
        <v>State</v>
      </c>
      <c r="J150" s="14">
        <f>O150*(L150/100)</f>
        <v>0</v>
      </c>
      <c r="K150" s="14">
        <f>O150*(M150/100)</f>
        <v>138150</v>
      </c>
      <c r="L150" s="10">
        <v>0</v>
      </c>
      <c r="M150" s="10">
        <v>50</v>
      </c>
      <c r="N150" s="10">
        <v>50</v>
      </c>
      <c r="O150" s="10">
        <f>F150/(SUM((L150/100),(M150/100)))</f>
        <v>276300</v>
      </c>
    </row>
    <row r="151" spans="1:15" x14ac:dyDescent="0.25">
      <c r="A151" s="11">
        <f>VLOOKUP(B151,[1]Divisions!$B$1:$C$101,2,FALSE)</f>
        <v>2</v>
      </c>
      <c r="B151" s="12" t="s">
        <v>160</v>
      </c>
      <c r="C151" s="12" t="s">
        <v>161</v>
      </c>
      <c r="D151" s="11">
        <v>2000036952</v>
      </c>
      <c r="E151" s="12" t="s">
        <v>32</v>
      </c>
      <c r="F151" s="13">
        <v>174195</v>
      </c>
      <c r="G151" s="15" t="s">
        <v>23</v>
      </c>
      <c r="H151" s="16">
        <v>43879</v>
      </c>
      <c r="I151" s="9" t="str">
        <f>IF((AND((J151&gt;0),(K151&gt;0))),"Federal and State",(IF(K151=0,"Federal","State")))</f>
        <v>State</v>
      </c>
      <c r="J151" s="14">
        <f>O151*(L151/100)</f>
        <v>0</v>
      </c>
      <c r="K151" s="14">
        <f>O151*(M151/100)</f>
        <v>174195</v>
      </c>
      <c r="L151" s="10">
        <v>0</v>
      </c>
      <c r="M151" s="10">
        <v>90</v>
      </c>
      <c r="N151" s="10">
        <v>10</v>
      </c>
      <c r="O151" s="10">
        <f>F151/(SUM((L151/100),(M151/100)))</f>
        <v>193550</v>
      </c>
    </row>
    <row r="152" spans="1:15" x14ac:dyDescent="0.25">
      <c r="A152" s="11">
        <f>VLOOKUP(B152,[1]Divisions!$B$1:$C$101,2,FALSE)</f>
        <v>2</v>
      </c>
      <c r="B152" s="12" t="s">
        <v>160</v>
      </c>
      <c r="C152" s="12" t="s">
        <v>162</v>
      </c>
      <c r="D152" s="11">
        <v>2000040389</v>
      </c>
      <c r="E152" s="12" t="s">
        <v>17</v>
      </c>
      <c r="F152" s="13">
        <v>446247</v>
      </c>
      <c r="G152" s="15" t="s">
        <v>18</v>
      </c>
      <c r="H152" s="16">
        <v>44014</v>
      </c>
      <c r="I152" s="9" t="str">
        <f>IF((AND((J152&gt;0),(K152&gt;0))),"Federal and State",(IF(K152=0,"Federal","State")))</f>
        <v>Federal</v>
      </c>
      <c r="J152" s="14">
        <f>O152*(L152/100)</f>
        <v>446247</v>
      </c>
      <c r="K152" s="14">
        <f>O152*(M152/100)</f>
        <v>0</v>
      </c>
      <c r="L152" s="10">
        <v>100</v>
      </c>
      <c r="M152" s="10">
        <v>0</v>
      </c>
      <c r="N152" s="10">
        <v>0</v>
      </c>
      <c r="O152" s="10">
        <f>F152/(SUM((L152/100),(M152/100)))</f>
        <v>446247</v>
      </c>
    </row>
    <row r="153" spans="1:15" x14ac:dyDescent="0.25">
      <c r="A153" s="11">
        <f>VLOOKUP(B153,[1]Divisions!$B$1:$C$101,2,FALSE)</f>
        <v>14</v>
      </c>
      <c r="B153" s="12" t="s">
        <v>163</v>
      </c>
      <c r="C153" s="12" t="s">
        <v>164</v>
      </c>
      <c r="D153" s="11">
        <v>2000040382</v>
      </c>
      <c r="E153" s="12" t="s">
        <v>17</v>
      </c>
      <c r="F153" s="13">
        <v>185357</v>
      </c>
      <c r="G153" s="15" t="s">
        <v>18</v>
      </c>
      <c r="H153" s="16">
        <v>44013</v>
      </c>
      <c r="I153" s="9" t="str">
        <f>IF((AND((J153&gt;0),(K153&gt;0))),"Federal and State",(IF(K153=0,"Federal","State")))</f>
        <v>Federal</v>
      </c>
      <c r="J153" s="14">
        <f>O153*(L153/100)</f>
        <v>185357</v>
      </c>
      <c r="K153" s="14">
        <f>O153*(M153/100)</f>
        <v>0</v>
      </c>
      <c r="L153" s="10">
        <v>100</v>
      </c>
      <c r="M153" s="10">
        <v>0</v>
      </c>
      <c r="N153" s="10">
        <v>0</v>
      </c>
      <c r="O153" s="10">
        <f>F153/(SUM((L153/100),(M153/100)))</f>
        <v>185357</v>
      </c>
    </row>
    <row r="154" spans="1:15" x14ac:dyDescent="0.25">
      <c r="A154" s="11">
        <f>VLOOKUP(B154,[1]Divisions!$B$1:$C$101,2,FALSE)</f>
        <v>8</v>
      </c>
      <c r="B154" s="12" t="s">
        <v>165</v>
      </c>
      <c r="C154" s="12" t="s">
        <v>166</v>
      </c>
      <c r="D154" s="11">
        <v>2000039645</v>
      </c>
      <c r="E154" s="12" t="s">
        <v>17</v>
      </c>
      <c r="F154" s="13">
        <v>920429</v>
      </c>
      <c r="G154" s="15" t="s">
        <v>18</v>
      </c>
      <c r="H154" s="16">
        <v>43997</v>
      </c>
      <c r="I154" s="9" t="str">
        <f>IF((AND((J154&gt;0),(K154&gt;0))),"Federal and State",(IF(K154=0,"Federal","State")))</f>
        <v>Federal</v>
      </c>
      <c r="J154" s="14">
        <f>O154*(L154/100)</f>
        <v>920429</v>
      </c>
      <c r="K154" s="14">
        <f>O154*(M154/100)</f>
        <v>0</v>
      </c>
      <c r="L154" s="10">
        <v>100</v>
      </c>
      <c r="M154" s="10">
        <v>0</v>
      </c>
      <c r="N154" s="10">
        <v>0</v>
      </c>
      <c r="O154" s="10">
        <f>F154/(SUM((L154/100),(M154/100)))</f>
        <v>920429</v>
      </c>
    </row>
    <row r="155" spans="1:15" x14ac:dyDescent="0.25">
      <c r="A155" s="11">
        <f>VLOOKUP(B155,[1]Divisions!$B$1:$C$101,2,FALSE)</f>
        <v>8</v>
      </c>
      <c r="B155" s="12" t="str">
        <f>VLOOKUP(C155,'[1]Counties Systems Crosswalk'!$D$1:$E$81,2,FALSE)</f>
        <v>Richmond</v>
      </c>
      <c r="C155" s="12" t="s">
        <v>167</v>
      </c>
      <c r="D155" s="11">
        <v>2000039647</v>
      </c>
      <c r="E155" s="12" t="s">
        <v>17</v>
      </c>
      <c r="F155" s="13">
        <v>372494</v>
      </c>
      <c r="G155" s="15" t="s">
        <v>18</v>
      </c>
      <c r="H155" s="16">
        <v>43998</v>
      </c>
      <c r="I155" s="9" t="str">
        <f>IF((AND((J155&gt;0),(K155&gt;0))),"Federal and State",(IF(K155=0,"Federal","State")))</f>
        <v>Federal</v>
      </c>
      <c r="J155" s="14">
        <f>O155*(L155/100)</f>
        <v>372494</v>
      </c>
      <c r="K155" s="14">
        <f>O155*(M155/100)</f>
        <v>0</v>
      </c>
      <c r="L155" s="10">
        <v>100</v>
      </c>
      <c r="M155" s="10">
        <v>0</v>
      </c>
      <c r="N155" s="10">
        <v>0</v>
      </c>
      <c r="O155" s="10">
        <f>F155/(SUM((L155/100),(M155/100)))</f>
        <v>372494</v>
      </c>
    </row>
    <row r="156" spans="1:15" x14ac:dyDescent="0.25">
      <c r="A156" s="11">
        <f>VLOOKUP(B156,[1]Divisions!$B$1:$C$101,2,FALSE)</f>
        <v>6</v>
      </c>
      <c r="B156" s="12" t="str">
        <f>VLOOKUP(C156,'[1]Counties Systems Crosswalk'!$D$1:$E$81,2,FALSE)</f>
        <v>Robeson</v>
      </c>
      <c r="C156" s="12" t="s">
        <v>168</v>
      </c>
      <c r="D156" s="11">
        <v>2000040365</v>
      </c>
      <c r="E156" s="12" t="s">
        <v>17</v>
      </c>
      <c r="F156" s="13">
        <v>731261</v>
      </c>
      <c r="G156" s="15" t="s">
        <v>18</v>
      </c>
      <c r="H156" s="16">
        <v>44018</v>
      </c>
      <c r="I156" s="9" t="str">
        <f>IF((AND((J156&gt;0),(K156&gt;0))),"Federal and State",(IF(K156=0,"Federal","State")))</f>
        <v>Federal</v>
      </c>
      <c r="J156" s="14">
        <f>O156*(L156/100)</f>
        <v>731261</v>
      </c>
      <c r="K156" s="14">
        <f>O156*(M156/100)</f>
        <v>0</v>
      </c>
      <c r="L156" s="10">
        <v>100</v>
      </c>
      <c r="M156" s="10">
        <v>0</v>
      </c>
      <c r="N156" s="10">
        <v>0</v>
      </c>
      <c r="O156" s="10">
        <f>F156/(SUM((L156/100),(M156/100)))</f>
        <v>731261</v>
      </c>
    </row>
    <row r="157" spans="1:15" x14ac:dyDescent="0.25">
      <c r="A157" s="11">
        <f>VLOOKUP(B157,[1]Divisions!$B$1:$C$101,2,FALSE)</f>
        <v>9</v>
      </c>
      <c r="B157" s="12" t="s">
        <v>169</v>
      </c>
      <c r="C157" s="12" t="s">
        <v>170</v>
      </c>
      <c r="D157" s="11">
        <v>2000035372</v>
      </c>
      <c r="E157" s="12" t="s">
        <v>143</v>
      </c>
      <c r="F157" s="13">
        <v>38836</v>
      </c>
      <c r="G157" s="15" t="s">
        <v>18</v>
      </c>
      <c r="H157" s="16">
        <v>43756</v>
      </c>
      <c r="I157" s="9" t="str">
        <f>IF((AND((J157&gt;0),(K157&gt;0))),"Federal and State",(IF(K157=0,"Federal","State")))</f>
        <v>Federal</v>
      </c>
      <c r="J157" s="14">
        <f>O157*(L157/100)</f>
        <v>38836</v>
      </c>
      <c r="K157" s="14">
        <f>O157*(M157/100)</f>
        <v>0</v>
      </c>
      <c r="L157" s="10">
        <v>50</v>
      </c>
      <c r="M157" s="10">
        <v>0</v>
      </c>
      <c r="N157" s="10">
        <v>50</v>
      </c>
      <c r="O157" s="10">
        <f>F157/(SUM((L157/100),(M157/100)))</f>
        <v>77672</v>
      </c>
    </row>
    <row r="158" spans="1:15" x14ac:dyDescent="0.25">
      <c r="A158" s="11">
        <f>VLOOKUP(B158,[1]Divisions!$B$1:$C$101,2,FALSE)</f>
        <v>9</v>
      </c>
      <c r="B158" s="12" t="s">
        <v>169</v>
      </c>
      <c r="C158" s="12" t="s">
        <v>170</v>
      </c>
      <c r="D158" s="11">
        <v>2000035370</v>
      </c>
      <c r="E158" s="12" t="s">
        <v>24</v>
      </c>
      <c r="F158" s="13">
        <v>80000</v>
      </c>
      <c r="G158" s="15" t="s">
        <v>18</v>
      </c>
      <c r="H158" s="16">
        <v>43756</v>
      </c>
      <c r="I158" s="9" t="str">
        <f>IF((AND((J158&gt;0),(K158&gt;0))),"Federal and State",(IF(K158=0,"Federal","State")))</f>
        <v>Federal</v>
      </c>
      <c r="J158" s="14">
        <f>O158*(L158/100)</f>
        <v>80000</v>
      </c>
      <c r="K158" s="14">
        <f>O158*(M158/100)</f>
        <v>0</v>
      </c>
      <c r="L158" s="10">
        <v>50</v>
      </c>
      <c r="M158" s="10">
        <v>0</v>
      </c>
      <c r="N158" s="10">
        <v>50</v>
      </c>
      <c r="O158" s="10">
        <f>F158/(SUM((L158/100),(M158/100)))</f>
        <v>160000</v>
      </c>
    </row>
    <row r="159" spans="1:15" x14ac:dyDescent="0.25">
      <c r="A159" s="11">
        <f>VLOOKUP(B159,[1]Divisions!$B$1:$C$101,2,FALSE)</f>
        <v>9</v>
      </c>
      <c r="B159" s="12" t="s">
        <v>169</v>
      </c>
      <c r="C159" s="12" t="s">
        <v>170</v>
      </c>
      <c r="D159" s="11">
        <v>2000035369</v>
      </c>
      <c r="E159" s="12" t="s">
        <v>35</v>
      </c>
      <c r="F159" s="13">
        <v>170053</v>
      </c>
      <c r="G159" s="15" t="s">
        <v>18</v>
      </c>
      <c r="H159" s="16">
        <v>43756</v>
      </c>
      <c r="I159" s="9" t="str">
        <f>IF((AND((J159&gt;0),(K159&gt;0))),"Federal and State",(IF(K159=0,"Federal","State")))</f>
        <v>Federal and State</v>
      </c>
      <c r="J159" s="14">
        <f>O159*(L159/100)</f>
        <v>160049.88235294117</v>
      </c>
      <c r="K159" s="14">
        <f>O159*(M159/100)</f>
        <v>10003.117647058823</v>
      </c>
      <c r="L159" s="10">
        <v>80</v>
      </c>
      <c r="M159" s="10">
        <v>5</v>
      </c>
      <c r="N159" s="10">
        <v>15</v>
      </c>
      <c r="O159" s="10">
        <f>F159/(SUM((L159/100),(M159/100)))</f>
        <v>200062.35294117645</v>
      </c>
    </row>
    <row r="160" spans="1:15" x14ac:dyDescent="0.25">
      <c r="A160" s="11">
        <f>VLOOKUP(B160,[1]Divisions!$B$1:$C$101,2,FALSE)</f>
        <v>9</v>
      </c>
      <c r="B160" s="12" t="s">
        <v>169</v>
      </c>
      <c r="C160" s="12" t="s">
        <v>170</v>
      </c>
      <c r="D160" s="11">
        <v>2000035357</v>
      </c>
      <c r="E160" s="12" t="s">
        <v>36</v>
      </c>
      <c r="F160" s="13">
        <v>56610</v>
      </c>
      <c r="G160" s="15" t="s">
        <v>23</v>
      </c>
      <c r="H160" s="16">
        <v>43759</v>
      </c>
      <c r="I160" s="9" t="str">
        <f>IF((AND((J160&gt;0),(K160&gt;0))),"Federal and State",(IF(K160=0,"Federal","State")))</f>
        <v>State</v>
      </c>
      <c r="J160" s="14">
        <f>O160*(L160/100)</f>
        <v>0</v>
      </c>
      <c r="K160" s="14">
        <f>O160*(M160/100)</f>
        <v>56610</v>
      </c>
      <c r="L160" s="10">
        <v>0</v>
      </c>
      <c r="M160" s="10">
        <v>90</v>
      </c>
      <c r="N160" s="10">
        <v>10</v>
      </c>
      <c r="O160" s="10">
        <f>F160/(SUM((L160/100),(M160/100)))</f>
        <v>62900</v>
      </c>
    </row>
    <row r="161" spans="1:15" x14ac:dyDescent="0.25">
      <c r="A161" s="11">
        <f>VLOOKUP(B161,[1]Divisions!$B$1:$C$101,2,FALSE)</f>
        <v>13</v>
      </c>
      <c r="B161" s="12" t="str">
        <f>VLOOKUP(C161,'[1]Counties Systems Crosswalk'!$D$1:$E$81,2,FALSE)</f>
        <v>Rutherford</v>
      </c>
      <c r="C161" s="12" t="s">
        <v>171</v>
      </c>
      <c r="D161" s="11">
        <v>2000040696</v>
      </c>
      <c r="E161" s="12" t="s">
        <v>17</v>
      </c>
      <c r="F161" s="13">
        <v>418519</v>
      </c>
      <c r="G161" s="15" t="s">
        <v>18</v>
      </c>
      <c r="H161" s="16">
        <v>44034</v>
      </c>
      <c r="I161" s="9" t="str">
        <f>IF((AND((J161&gt;0),(K161&gt;0))),"Federal and State",(IF(K161=0,"Federal","State")))</f>
        <v>Federal</v>
      </c>
      <c r="J161" s="14">
        <f>O161*(L161/100)</f>
        <v>418519</v>
      </c>
      <c r="K161" s="14">
        <f>O161*(M161/100)</f>
        <v>0</v>
      </c>
      <c r="L161" s="10">
        <v>100</v>
      </c>
      <c r="M161" s="10">
        <v>0</v>
      </c>
      <c r="N161" s="10">
        <v>0</v>
      </c>
      <c r="O161" s="10">
        <f>F161/(SUM((L161/100),(M161/100)))</f>
        <v>418519</v>
      </c>
    </row>
    <row r="162" spans="1:15" x14ac:dyDescent="0.25">
      <c r="A162" s="11">
        <f>VLOOKUP(B162,[1]Divisions!$B$1:$C$101,2,FALSE)</f>
        <v>13</v>
      </c>
      <c r="B162" s="12" t="s">
        <v>172</v>
      </c>
      <c r="C162" s="12" t="s">
        <v>173</v>
      </c>
      <c r="D162" s="11">
        <v>2000035768</v>
      </c>
      <c r="E162" s="12" t="s">
        <v>32</v>
      </c>
      <c r="F162" s="13">
        <v>90177</v>
      </c>
      <c r="G162" s="15" t="s">
        <v>23</v>
      </c>
      <c r="H162" s="16">
        <v>43784</v>
      </c>
      <c r="I162" s="9" t="str">
        <f>IF((AND((J162&gt;0),(K162&gt;0))),"Federal and State",(IF(K162=0,"Federal","State")))</f>
        <v>Federal and State</v>
      </c>
      <c r="J162" s="14">
        <f>O162*(L162/100)</f>
        <v>80157.333333333328</v>
      </c>
      <c r="K162" s="14">
        <f>O162*(M162/100)</f>
        <v>10019.666666666666</v>
      </c>
      <c r="L162" s="10">
        <v>80</v>
      </c>
      <c r="M162" s="10">
        <v>10</v>
      </c>
      <c r="N162" s="10">
        <v>10</v>
      </c>
      <c r="O162" s="10">
        <f>F162/(SUM((L162/100),(M162/100)))</f>
        <v>100196.66666666666</v>
      </c>
    </row>
    <row r="163" spans="1:15" x14ac:dyDescent="0.25">
      <c r="A163" s="11">
        <f>VLOOKUP(B163,[1]Divisions!$B$1:$C$101,2,FALSE)</f>
        <v>3</v>
      </c>
      <c r="B163" s="12" t="str">
        <f>VLOOKUP(C163,'[1]Counties Systems Crosswalk'!$D$1:$E$81,2,FALSE)</f>
        <v>Sampson</v>
      </c>
      <c r="C163" s="12" t="s">
        <v>174</v>
      </c>
      <c r="D163" s="11">
        <v>2000036955</v>
      </c>
      <c r="E163" s="12" t="s">
        <v>27</v>
      </c>
      <c r="F163" s="13">
        <v>10000</v>
      </c>
      <c r="G163" s="15" t="s">
        <v>18</v>
      </c>
      <c r="H163" s="16">
        <v>43879</v>
      </c>
      <c r="I163" s="9" t="str">
        <f>IF((AND((J163&gt;0),(K163&gt;0))),"Federal and State",(IF(K163=0,"Federal","State")))</f>
        <v>Federal</v>
      </c>
      <c r="J163" s="14">
        <f>O163*(L163/100)</f>
        <v>10000</v>
      </c>
      <c r="K163" s="14">
        <f>O163*(M163/100)</f>
        <v>0</v>
      </c>
      <c r="L163" s="10">
        <v>50</v>
      </c>
      <c r="M163" s="10">
        <v>0</v>
      </c>
      <c r="N163" s="10">
        <v>50</v>
      </c>
      <c r="O163" s="10">
        <f>F163/(SUM((L163/100),(M163/100)))</f>
        <v>20000</v>
      </c>
    </row>
    <row r="164" spans="1:15" x14ac:dyDescent="0.25">
      <c r="A164" s="11">
        <f>VLOOKUP(B164,[1]Divisions!$B$1:$C$101,2,FALSE)</f>
        <v>3</v>
      </c>
      <c r="B164" s="12" t="str">
        <f>VLOOKUP(C164,'[1]Counties Systems Crosswalk'!$D$1:$E$81,2,FALSE)</f>
        <v>Sampson</v>
      </c>
      <c r="C164" s="12" t="s">
        <v>174</v>
      </c>
      <c r="D164" s="11">
        <v>2000039742</v>
      </c>
      <c r="E164" s="12" t="s">
        <v>19</v>
      </c>
      <c r="F164" s="13">
        <v>35000</v>
      </c>
      <c r="G164" s="15" t="s">
        <v>18</v>
      </c>
      <c r="H164" s="16">
        <v>44004</v>
      </c>
      <c r="I164" s="9" t="str">
        <f>IF((AND((J164&gt;0),(K164&gt;0))),"Federal and State",(IF(K164=0,"Federal","State")))</f>
        <v>Federal</v>
      </c>
      <c r="J164" s="14">
        <f>O164*(L164/100)</f>
        <v>35000</v>
      </c>
      <c r="K164" s="14">
        <f>O164*(M164/100)</f>
        <v>0</v>
      </c>
      <c r="L164" s="10">
        <v>50</v>
      </c>
      <c r="M164" s="10">
        <v>0</v>
      </c>
      <c r="N164" s="10">
        <v>50</v>
      </c>
      <c r="O164" s="10">
        <f>F164/(SUM((L164/100),(M164/100)))</f>
        <v>70000</v>
      </c>
    </row>
    <row r="165" spans="1:15" x14ac:dyDescent="0.25">
      <c r="A165" s="11">
        <f>VLOOKUP(B165,[1]Divisions!$B$1:$C$101,2,FALSE)</f>
        <v>3</v>
      </c>
      <c r="B165" s="12" t="str">
        <f>VLOOKUP(C165,'[1]Counties Systems Crosswalk'!$D$1:$E$81,2,FALSE)</f>
        <v>Sampson</v>
      </c>
      <c r="C165" s="12" t="s">
        <v>174</v>
      </c>
      <c r="D165" s="11">
        <v>2000039740</v>
      </c>
      <c r="E165" s="12" t="s">
        <v>17</v>
      </c>
      <c r="F165" s="13">
        <v>489356</v>
      </c>
      <c r="G165" s="15" t="s">
        <v>18</v>
      </c>
      <c r="H165" s="16">
        <v>44004</v>
      </c>
      <c r="I165" s="9" t="str">
        <f>IF((AND((J165&gt;0),(K165&gt;0))),"Federal and State",(IF(K165=0,"Federal","State")))</f>
        <v>Federal</v>
      </c>
      <c r="J165" s="14">
        <f>O165*(L165/100)</f>
        <v>489356</v>
      </c>
      <c r="K165" s="14">
        <f>O165*(M165/100)</f>
        <v>0</v>
      </c>
      <c r="L165" s="10">
        <v>100</v>
      </c>
      <c r="M165" s="10">
        <v>0</v>
      </c>
      <c r="N165" s="10">
        <v>0</v>
      </c>
      <c r="O165" s="10">
        <f>F165/(SUM((L165/100),(M165/100)))</f>
        <v>489356</v>
      </c>
    </row>
    <row r="166" spans="1:15" x14ac:dyDescent="0.25">
      <c r="A166" s="11">
        <f>VLOOKUP(B166,[1]Divisions!$B$1:$C$101,2,FALSE)</f>
        <v>8</v>
      </c>
      <c r="B166" s="12" t="str">
        <f>VLOOKUP(C166,'[1]Counties Systems Crosswalk'!$D$1:$E$81,2,FALSE)</f>
        <v>Scotland</v>
      </c>
      <c r="C166" s="12" t="s">
        <v>175</v>
      </c>
      <c r="D166" s="11">
        <v>2000039745</v>
      </c>
      <c r="E166" s="12" t="s">
        <v>17</v>
      </c>
      <c r="F166" s="13">
        <v>302213</v>
      </c>
      <c r="G166" s="15" t="s">
        <v>18</v>
      </c>
      <c r="H166" s="16">
        <v>44004</v>
      </c>
      <c r="I166" s="9" t="str">
        <f>IF((AND((J166&gt;0),(K166&gt;0))),"Federal and State",(IF(K166=0,"Federal","State")))</f>
        <v>Federal</v>
      </c>
      <c r="J166" s="14">
        <f>O166*(L166/100)</f>
        <v>302213</v>
      </c>
      <c r="K166" s="14">
        <f>O166*(M166/100)</f>
        <v>0</v>
      </c>
      <c r="L166" s="10">
        <v>100</v>
      </c>
      <c r="M166" s="10">
        <v>0</v>
      </c>
      <c r="N166" s="10">
        <v>0</v>
      </c>
      <c r="O166" s="10">
        <f>F166/(SUM((L166/100),(M166/100)))</f>
        <v>302213</v>
      </c>
    </row>
    <row r="167" spans="1:15" x14ac:dyDescent="0.25">
      <c r="A167" s="11">
        <f>VLOOKUP(B167,[1]Divisions!$B$1:$C$101,2,FALSE)</f>
        <v>10</v>
      </c>
      <c r="B167" s="12" t="str">
        <f>VLOOKUP(C167,'[1]Counties Systems Crosswalk'!$D$1:$E$81,2,FALSE)</f>
        <v>Stanly</v>
      </c>
      <c r="C167" s="12" t="s">
        <v>176</v>
      </c>
      <c r="D167" s="11">
        <v>2000039752</v>
      </c>
      <c r="E167" s="12" t="s">
        <v>17</v>
      </c>
      <c r="F167" s="13">
        <v>418961</v>
      </c>
      <c r="G167" s="15" t="s">
        <v>18</v>
      </c>
      <c r="H167" s="16">
        <v>44004</v>
      </c>
      <c r="I167" s="9" t="str">
        <f>IF((AND((J167&gt;0),(K167&gt;0))),"Federal and State",(IF(K167=0,"Federal","State")))</f>
        <v>Federal</v>
      </c>
      <c r="J167" s="14">
        <f>O167*(L167/100)</f>
        <v>418961</v>
      </c>
      <c r="K167" s="14">
        <f>O167*(M167/100)</f>
        <v>0</v>
      </c>
      <c r="L167" s="10">
        <v>100</v>
      </c>
      <c r="M167" s="10">
        <v>0</v>
      </c>
      <c r="N167" s="10">
        <v>0</v>
      </c>
      <c r="O167" s="10">
        <f>F167/(SUM((L167/100),(M167/100)))</f>
        <v>418961</v>
      </c>
    </row>
    <row r="168" spans="1:15" x14ac:dyDescent="0.25">
      <c r="A168" s="11">
        <f>VLOOKUP(B168,[1]Divisions!$B$1:$C$101,2,FALSE)</f>
        <v>8</v>
      </c>
      <c r="B168" s="12" t="s">
        <v>177</v>
      </c>
      <c r="C168" s="12" t="s">
        <v>178</v>
      </c>
      <c r="D168" s="11">
        <v>2000040935</v>
      </c>
      <c r="E168" s="12" t="s">
        <v>54</v>
      </c>
      <c r="F168" s="13">
        <v>72000</v>
      </c>
      <c r="G168" s="15" t="s">
        <v>23</v>
      </c>
      <c r="H168" s="16">
        <v>44046</v>
      </c>
      <c r="I168" s="9" t="str">
        <f>IF((AND((J168&gt;0),(K168&gt;0))),"Federal and State",(IF(K168=0,"Federal","State")))</f>
        <v>Federal and State</v>
      </c>
      <c r="J168" s="14">
        <f>O168*(L168/100)</f>
        <v>64000</v>
      </c>
      <c r="K168" s="14">
        <f>O168*(M168/100)</f>
        <v>8000</v>
      </c>
      <c r="L168" s="10">
        <v>80</v>
      </c>
      <c r="M168" s="10">
        <v>10</v>
      </c>
      <c r="N168" s="10">
        <v>10</v>
      </c>
      <c r="O168" s="10">
        <f>F168/(SUM((L168/100),(M168/100)))</f>
        <v>80000</v>
      </c>
    </row>
    <row r="169" spans="1:15" x14ac:dyDescent="0.25">
      <c r="A169" s="11">
        <f>VLOOKUP(B169,[1]Divisions!$B$1:$C$101,2,FALSE)</f>
        <v>14</v>
      </c>
      <c r="B169" s="12" t="s">
        <v>179</v>
      </c>
      <c r="C169" s="12" t="s">
        <v>180</v>
      </c>
      <c r="D169" s="11">
        <v>2000039607</v>
      </c>
      <c r="E169" s="12" t="s">
        <v>17</v>
      </c>
      <c r="F169" s="13">
        <v>263568</v>
      </c>
      <c r="G169" s="15" t="s">
        <v>18</v>
      </c>
      <c r="H169" s="16">
        <v>43991</v>
      </c>
      <c r="I169" s="9" t="str">
        <f>IF((AND((J169&gt;0),(K169&gt;0))),"Federal and State",(IF(K169=0,"Federal","State")))</f>
        <v>Federal</v>
      </c>
      <c r="J169" s="14">
        <f>O169*(L169/100)</f>
        <v>263568</v>
      </c>
      <c r="K169" s="14">
        <f>O169*(M169/100)</f>
        <v>0</v>
      </c>
      <c r="L169" s="10">
        <v>100</v>
      </c>
      <c r="M169" s="10">
        <v>0</v>
      </c>
      <c r="N169" s="10">
        <v>0</v>
      </c>
      <c r="O169" s="10">
        <f>F169/(SUM((L169/100),(M169/100)))</f>
        <v>263568</v>
      </c>
    </row>
    <row r="170" spans="1:15" x14ac:dyDescent="0.25">
      <c r="A170" s="11">
        <f>VLOOKUP(B170,[1]Divisions!$B$1:$C$101,2,FALSE)</f>
        <v>14</v>
      </c>
      <c r="B170" s="12" t="s">
        <v>179</v>
      </c>
      <c r="C170" s="12" t="s">
        <v>180</v>
      </c>
      <c r="D170" s="11">
        <v>2000039736</v>
      </c>
      <c r="E170" s="12" t="s">
        <v>19</v>
      </c>
      <c r="F170" s="13">
        <v>34484</v>
      </c>
      <c r="G170" s="15" t="s">
        <v>18</v>
      </c>
      <c r="H170" s="16">
        <v>44004</v>
      </c>
      <c r="I170" s="9" t="str">
        <f>IF((AND((J170&gt;0),(K170&gt;0))),"Federal and State",(IF(K170=0,"Federal","State")))</f>
        <v>Federal</v>
      </c>
      <c r="J170" s="14">
        <f>O170*(L170/100)</f>
        <v>34484</v>
      </c>
      <c r="K170" s="14">
        <f>O170*(M170/100)</f>
        <v>0</v>
      </c>
      <c r="L170" s="10">
        <v>50</v>
      </c>
      <c r="M170" s="10">
        <v>0</v>
      </c>
      <c r="N170" s="10">
        <v>50</v>
      </c>
      <c r="O170" s="10">
        <f>F170/(SUM((L170/100),(M170/100)))</f>
        <v>68968</v>
      </c>
    </row>
    <row r="171" spans="1:15" x14ac:dyDescent="0.25">
      <c r="A171" s="11">
        <f>VLOOKUP(B171,[1]Divisions!$B$1:$C$101,2,FALSE)</f>
        <v>7</v>
      </c>
      <c r="B171" s="12" t="s">
        <v>15</v>
      </c>
      <c r="C171" s="12" t="s">
        <v>181</v>
      </c>
      <c r="D171" s="11">
        <v>2000036597</v>
      </c>
      <c r="E171" s="12" t="s">
        <v>32</v>
      </c>
      <c r="F171" s="13">
        <v>50337</v>
      </c>
      <c r="G171" s="15" t="s">
        <v>23</v>
      </c>
      <c r="H171" s="16">
        <v>43858</v>
      </c>
      <c r="I171" s="9" t="str">
        <f>IF((AND((J171&gt;0),(K171&gt;0))),"Federal and State",(IF(K171=0,"Federal","State")))</f>
        <v>Federal and State</v>
      </c>
      <c r="J171" s="14">
        <f>O171*(L171/100)</f>
        <v>44744</v>
      </c>
      <c r="K171" s="14">
        <f>O171*(M171/100)</f>
        <v>5593</v>
      </c>
      <c r="L171" s="10">
        <v>80</v>
      </c>
      <c r="M171" s="10">
        <v>10</v>
      </c>
      <c r="N171" s="10">
        <v>10</v>
      </c>
      <c r="O171" s="10">
        <f>F171/(SUM((L171/100),(M171/100)))</f>
        <v>55930</v>
      </c>
    </row>
    <row r="172" spans="1:15" x14ac:dyDescent="0.25">
      <c r="A172" s="11">
        <f>VLOOKUP(B172,[1]Divisions!$B$1:$C$101,2,FALSE)</f>
        <v>12</v>
      </c>
      <c r="B172" s="12" t="s">
        <v>182</v>
      </c>
      <c r="C172" s="12" t="s">
        <v>183</v>
      </c>
      <c r="D172" s="11">
        <v>2000039587</v>
      </c>
      <c r="E172" s="12" t="s">
        <v>17</v>
      </c>
      <c r="F172" s="13">
        <v>556374</v>
      </c>
      <c r="G172" s="15" t="s">
        <v>18</v>
      </c>
      <c r="H172" s="16">
        <v>43990</v>
      </c>
      <c r="I172" s="9" t="str">
        <f>IF((AND((J172&gt;0),(K172&gt;0))),"Federal and State",(IF(K172=0,"Federal","State")))</f>
        <v>Federal</v>
      </c>
      <c r="J172" s="14">
        <f>O172*(L172/100)</f>
        <v>556374</v>
      </c>
      <c r="K172" s="14">
        <f>O172*(M172/100)</f>
        <v>0</v>
      </c>
      <c r="L172" s="10">
        <v>100</v>
      </c>
      <c r="M172" s="10">
        <v>0</v>
      </c>
      <c r="N172" s="10">
        <v>0</v>
      </c>
      <c r="O172" s="10">
        <f>F172/(SUM((L172/100),(M172/100)))</f>
        <v>556374</v>
      </c>
    </row>
    <row r="173" spans="1:15" x14ac:dyDescent="0.25">
      <c r="A173" s="11">
        <f>VLOOKUP(B173,[1]Divisions!$B$1:$C$101,2,FALSE)</f>
        <v>14</v>
      </c>
      <c r="B173" s="12" t="str">
        <f>VLOOKUP(C173,'[1]Counties Systems Crosswalk'!$D$1:$E$81,2,FALSE)</f>
        <v>Transylvania</v>
      </c>
      <c r="C173" s="12" t="s">
        <v>184</v>
      </c>
      <c r="D173" s="11">
        <v>2000039592</v>
      </c>
      <c r="E173" s="12" t="s">
        <v>17</v>
      </c>
      <c r="F173" s="13">
        <v>391587</v>
      </c>
      <c r="G173" s="15" t="s">
        <v>18</v>
      </c>
      <c r="H173" s="16">
        <v>43990</v>
      </c>
      <c r="I173" s="9" t="str">
        <f>IF((AND((J173&gt;0),(K173&gt;0))),"Federal and State",(IF(K173=0,"Federal","State")))</f>
        <v>Federal</v>
      </c>
      <c r="J173" s="14">
        <f>O173*(L173/100)</f>
        <v>391587</v>
      </c>
      <c r="K173" s="14">
        <f>O173*(M173/100)</f>
        <v>0</v>
      </c>
      <c r="L173" s="10">
        <v>100</v>
      </c>
      <c r="M173" s="10">
        <v>0</v>
      </c>
      <c r="N173" s="10">
        <v>0</v>
      </c>
      <c r="O173" s="10">
        <f>F173/(SUM((L173/100),(M173/100)))</f>
        <v>391587</v>
      </c>
    </row>
    <row r="174" spans="1:15" x14ac:dyDescent="0.25">
      <c r="A174" s="11">
        <f>VLOOKUP(B174,[1]Divisions!$B$1:$C$101,2,FALSE)</f>
        <v>14</v>
      </c>
      <c r="B174" s="12" t="str">
        <f>VLOOKUP(C174,'[1]Counties Systems Crosswalk'!$D$1:$E$81,2,FALSE)</f>
        <v>Transylvania</v>
      </c>
      <c r="C174" s="12" t="s">
        <v>184</v>
      </c>
      <c r="D174" s="11">
        <v>2000040345</v>
      </c>
      <c r="E174" s="12" t="s">
        <v>19</v>
      </c>
      <c r="F174" s="13">
        <v>52000</v>
      </c>
      <c r="G174" s="15" t="s">
        <v>18</v>
      </c>
      <c r="H174" s="16">
        <v>44013</v>
      </c>
      <c r="I174" s="9" t="str">
        <f>IF((AND((J174&gt;0),(K174&gt;0))),"Federal and State",(IF(K174=0,"Federal","State")))</f>
        <v>Federal</v>
      </c>
      <c r="J174" s="14">
        <f>O174*(L174/100)</f>
        <v>52000</v>
      </c>
      <c r="K174" s="14">
        <f>O174*(M174/100)</f>
        <v>0</v>
      </c>
      <c r="L174" s="10">
        <v>50</v>
      </c>
      <c r="M174" s="10">
        <v>0</v>
      </c>
      <c r="N174" s="10">
        <v>50</v>
      </c>
      <c r="O174" s="10">
        <f>F174/(SUM((L174/100),(M174/100)))</f>
        <v>104000</v>
      </c>
    </row>
    <row r="175" spans="1:15" ht="30" x14ac:dyDescent="0.25">
      <c r="A175" s="11" t="s">
        <v>185</v>
      </c>
      <c r="B175" s="12" t="s">
        <v>186</v>
      </c>
      <c r="C175" s="12" t="s">
        <v>187</v>
      </c>
      <c r="D175" s="11">
        <v>2000035628</v>
      </c>
      <c r="E175" s="12" t="s">
        <v>188</v>
      </c>
      <c r="F175" s="13">
        <v>130491</v>
      </c>
      <c r="G175" s="15" t="s">
        <v>189</v>
      </c>
      <c r="H175" s="16">
        <v>43770</v>
      </c>
      <c r="I175" s="9" t="str">
        <f>IF((AND((J175&gt;0),(K175&gt;0))),"Federal and State",(IF(K175=0,"Federal","State")))</f>
        <v>State</v>
      </c>
      <c r="J175" s="14">
        <f>O175*(L175/100)</f>
        <v>0</v>
      </c>
      <c r="K175" s="14">
        <f>O175*(M175/100)</f>
        <v>130491</v>
      </c>
      <c r="L175" s="10">
        <v>0</v>
      </c>
      <c r="M175" s="10">
        <v>100</v>
      </c>
      <c r="N175" s="10">
        <v>0</v>
      </c>
      <c r="O175" s="10">
        <f>F175/(SUM((L175/100),(M175/100)))</f>
        <v>130491</v>
      </c>
    </row>
    <row r="176" spans="1:15" x14ac:dyDescent="0.25">
      <c r="A176" s="11">
        <f>VLOOKUP(B176,[1]Divisions!$B$1:$C$101,2,FALSE)</f>
        <v>10</v>
      </c>
      <c r="B176" s="12" t="str">
        <f>VLOOKUP(C176,'[1]Counties Systems Crosswalk'!$D$1:$E$81,2,FALSE)</f>
        <v>Union</v>
      </c>
      <c r="C176" s="12" t="s">
        <v>190</v>
      </c>
      <c r="D176" s="11">
        <v>2000035132</v>
      </c>
      <c r="E176" s="12" t="s">
        <v>35</v>
      </c>
      <c r="F176" s="13">
        <v>185568</v>
      </c>
      <c r="G176" s="15" t="s">
        <v>18</v>
      </c>
      <c r="H176" s="16">
        <v>43745</v>
      </c>
      <c r="I176" s="9" t="str">
        <f>IF((AND((J176&gt;0),(K176&gt;0))),"Federal and State",(IF(K176=0,"Federal","State")))</f>
        <v>Federal and State</v>
      </c>
      <c r="J176" s="14">
        <f>O176*(L176/100)</f>
        <v>174652.23529411765</v>
      </c>
      <c r="K176" s="14">
        <f>O176*(M176/100)</f>
        <v>10915.764705882353</v>
      </c>
      <c r="L176" s="10">
        <v>80</v>
      </c>
      <c r="M176" s="10">
        <v>5</v>
      </c>
      <c r="N176" s="10">
        <v>15</v>
      </c>
      <c r="O176" s="10">
        <f>F176/(SUM((L176/100),(M176/100)))</f>
        <v>218315.29411764705</v>
      </c>
    </row>
    <row r="177" spans="1:15" x14ac:dyDescent="0.25">
      <c r="A177" s="11">
        <f>VLOOKUP(B177,[1]Divisions!$B$1:$C$101,2,FALSE)</f>
        <v>10</v>
      </c>
      <c r="B177" s="12" t="str">
        <f>VLOOKUP(C177,'[1]Counties Systems Crosswalk'!$D$1:$E$81,2,FALSE)</f>
        <v>Union</v>
      </c>
      <c r="C177" s="12" t="s">
        <v>190</v>
      </c>
      <c r="D177" s="11">
        <v>2000035133</v>
      </c>
      <c r="E177" s="12" t="s">
        <v>36</v>
      </c>
      <c r="F177" s="13">
        <v>258975</v>
      </c>
      <c r="G177" s="15" t="s">
        <v>23</v>
      </c>
      <c r="H177" s="16">
        <v>43745</v>
      </c>
      <c r="I177" s="9" t="str">
        <f>IF((AND((J177&gt;0),(K177&gt;0))),"Federal and State",(IF(K177=0,"Federal","State")))</f>
        <v>State</v>
      </c>
      <c r="J177" s="14">
        <f>O177*(L177/100)</f>
        <v>0</v>
      </c>
      <c r="K177" s="14">
        <f>O177*(M177/100)</f>
        <v>258975</v>
      </c>
      <c r="L177" s="10">
        <v>0</v>
      </c>
      <c r="M177" s="10">
        <v>90</v>
      </c>
      <c r="N177" s="10">
        <v>10</v>
      </c>
      <c r="O177" s="10">
        <f>F177/(SUM((L177/100),(M177/100)))</f>
        <v>287750</v>
      </c>
    </row>
    <row r="178" spans="1:15" x14ac:dyDescent="0.25">
      <c r="A178" s="11">
        <f>VLOOKUP(B178,[1]Divisions!$B$1:$C$101,2,FALSE)</f>
        <v>10</v>
      </c>
      <c r="B178" s="12" t="str">
        <f>VLOOKUP(C178,'[1]Counties Systems Crosswalk'!$D$1:$E$81,2,FALSE)</f>
        <v>Union</v>
      </c>
      <c r="C178" s="12" t="s">
        <v>190</v>
      </c>
      <c r="D178" s="11">
        <v>2000040362</v>
      </c>
      <c r="E178" s="12" t="s">
        <v>17</v>
      </c>
      <c r="F178" s="13">
        <v>466044</v>
      </c>
      <c r="G178" s="15" t="s">
        <v>18</v>
      </c>
      <c r="H178" s="16">
        <v>44018</v>
      </c>
      <c r="I178" s="9" t="str">
        <f>IF((AND((J178&gt;0),(K178&gt;0))),"Federal and State",(IF(K178=0,"Federal","State")))</f>
        <v>Federal</v>
      </c>
      <c r="J178" s="14">
        <f>O178*(L178/100)</f>
        <v>466044</v>
      </c>
      <c r="K178" s="14">
        <f>O178*(M178/100)</f>
        <v>0</v>
      </c>
      <c r="L178" s="10">
        <v>100</v>
      </c>
      <c r="M178" s="10">
        <v>0</v>
      </c>
      <c r="N178" s="10">
        <v>0</v>
      </c>
      <c r="O178" s="10">
        <f>F178/(SUM((L178/100),(M178/100)))</f>
        <v>466044</v>
      </c>
    </row>
    <row r="179" spans="1:15" x14ac:dyDescent="0.25">
      <c r="A179" s="11">
        <f>VLOOKUP(B179,[1]Divisions!$B$1:$C$101,2,FALSE)</f>
        <v>10</v>
      </c>
      <c r="B179" s="12" t="str">
        <f>VLOOKUP(C179,'[1]Counties Systems Crosswalk'!$D$1:$E$81,2,FALSE)</f>
        <v>Union</v>
      </c>
      <c r="C179" s="12" t="s">
        <v>190</v>
      </c>
      <c r="D179" s="11">
        <v>2000042270</v>
      </c>
      <c r="E179" s="12" t="s">
        <v>22</v>
      </c>
      <c r="F179" s="13">
        <v>13393</v>
      </c>
      <c r="G179" s="15" t="s">
        <v>23</v>
      </c>
      <c r="H179" s="16">
        <v>44096</v>
      </c>
      <c r="I179" s="9" t="str">
        <f>IF((AND((J179&gt;0),(K179&gt;0))),"Federal and State",(IF(K179=0,"Federal","State")))</f>
        <v>Federal</v>
      </c>
      <c r="J179" s="14">
        <f>O179*(L179/100)</f>
        <v>13393</v>
      </c>
      <c r="K179" s="14">
        <f>O179*(M179/100)</f>
        <v>0</v>
      </c>
      <c r="L179" s="10">
        <v>80</v>
      </c>
      <c r="M179" s="10">
        <v>0</v>
      </c>
      <c r="N179" s="10">
        <v>20</v>
      </c>
      <c r="O179" s="10">
        <f>F179/(SUM((L179/100),(M179/100)))</f>
        <v>16741.25</v>
      </c>
    </row>
    <row r="180" spans="1:15" x14ac:dyDescent="0.25">
      <c r="A180" s="11">
        <f>VLOOKUP(B180,[1]Divisions!$B$1:$C$101,2,FALSE)</f>
        <v>10</v>
      </c>
      <c r="B180" s="12" t="str">
        <f>VLOOKUP(C180,'[1]Counties Systems Crosswalk'!$D$1:$E$81,2,FALSE)</f>
        <v>Union</v>
      </c>
      <c r="C180" s="12" t="s">
        <v>190</v>
      </c>
      <c r="D180" s="11">
        <v>2000042268</v>
      </c>
      <c r="E180" s="12" t="s">
        <v>24</v>
      </c>
      <c r="F180" s="13">
        <v>260854</v>
      </c>
      <c r="G180" s="15" t="s">
        <v>18</v>
      </c>
      <c r="H180" s="16">
        <v>44096</v>
      </c>
      <c r="I180" s="9" t="str">
        <f>IF((AND((J180&gt;0),(K180&gt;0))),"Federal and State",(IF(K180=0,"Federal","State")))</f>
        <v>Federal</v>
      </c>
      <c r="J180" s="14">
        <f>O180*(L180/100)</f>
        <v>260854</v>
      </c>
      <c r="K180" s="14">
        <f>O180*(M180/100)</f>
        <v>0</v>
      </c>
      <c r="L180" s="10">
        <v>50</v>
      </c>
      <c r="M180" s="10">
        <v>0</v>
      </c>
      <c r="N180" s="10">
        <v>50</v>
      </c>
      <c r="O180" s="10">
        <f>F180/(SUM((L180/100),(M180/100)))</f>
        <v>521708</v>
      </c>
    </row>
    <row r="181" spans="1:15" x14ac:dyDescent="0.25">
      <c r="A181" s="11">
        <f>VLOOKUP(B181,[1]Divisions!$B$1:$C$101,2,FALSE)</f>
        <v>5</v>
      </c>
      <c r="B181" s="12" t="s">
        <v>88</v>
      </c>
      <c r="C181" s="12" t="s">
        <v>191</v>
      </c>
      <c r="D181" s="11">
        <v>2000035298</v>
      </c>
      <c r="E181" s="12" t="s">
        <v>35</v>
      </c>
      <c r="F181" s="13">
        <v>235970</v>
      </c>
      <c r="G181" s="15" t="s">
        <v>18</v>
      </c>
      <c r="H181" s="16">
        <v>43753</v>
      </c>
      <c r="I181" s="9" t="str">
        <f>IF((AND((J181&gt;0),(K181&gt;0))),"Federal and State",(IF(K181=0,"Federal","State")))</f>
        <v>State</v>
      </c>
      <c r="J181" s="14">
        <f>O181*(L181/100)</f>
        <v>0</v>
      </c>
      <c r="K181" s="14">
        <f>O181*(M181/100)</f>
        <v>235970</v>
      </c>
      <c r="L181" s="10">
        <v>0</v>
      </c>
      <c r="M181" s="10">
        <v>85</v>
      </c>
      <c r="N181" s="10">
        <v>15</v>
      </c>
      <c r="O181" s="10">
        <f>F181/(SUM((L181/100),(M181/100)))</f>
        <v>277611.76470588235</v>
      </c>
    </row>
    <row r="182" spans="1:15" x14ac:dyDescent="0.25">
      <c r="A182" s="11">
        <f>VLOOKUP(B182,[1]Divisions!$B$1:$C$101,2,FALSE)</f>
        <v>5</v>
      </c>
      <c r="B182" s="12" t="s">
        <v>88</v>
      </c>
      <c r="C182" s="12" t="s">
        <v>191</v>
      </c>
      <c r="D182" s="11">
        <v>2000035297</v>
      </c>
      <c r="E182" s="12" t="s">
        <v>36</v>
      </c>
      <c r="F182" s="13">
        <v>731250</v>
      </c>
      <c r="G182" s="15" t="s">
        <v>23</v>
      </c>
      <c r="H182" s="16">
        <v>43753</v>
      </c>
      <c r="I182" s="9" t="str">
        <f>IF((AND((J182&gt;0),(K182&gt;0))),"Federal and State",(IF(K182=0,"Federal","State")))</f>
        <v>Federal and State</v>
      </c>
      <c r="J182" s="14">
        <f>O182*(L182/100)</f>
        <v>650000</v>
      </c>
      <c r="K182" s="14">
        <f>O182*(M182/100)</f>
        <v>81250</v>
      </c>
      <c r="L182" s="10">
        <v>80</v>
      </c>
      <c r="M182" s="10">
        <v>10</v>
      </c>
      <c r="N182" s="10">
        <v>10</v>
      </c>
      <c r="O182" s="10">
        <f>F182/(SUM((L182/100),(M182/100)))</f>
        <v>812500</v>
      </c>
    </row>
    <row r="183" spans="1:15" x14ac:dyDescent="0.25">
      <c r="A183" s="11">
        <f>VLOOKUP(B183,[1]Divisions!$B$1:$C$101,2,FALSE)</f>
        <v>1</v>
      </c>
      <c r="B183" s="12" t="str">
        <f>VLOOKUP(C183,'[1]Counties Systems Crosswalk'!$D$1:$E$81,2,FALSE)</f>
        <v>Washington</v>
      </c>
      <c r="C183" s="12" t="s">
        <v>192</v>
      </c>
      <c r="D183" s="11">
        <v>2000040363</v>
      </c>
      <c r="E183" s="12" t="s">
        <v>17</v>
      </c>
      <c r="F183" s="13">
        <v>203999</v>
      </c>
      <c r="G183" s="15" t="s">
        <v>18</v>
      </c>
      <c r="H183" s="16">
        <v>44018</v>
      </c>
      <c r="I183" s="9" t="str">
        <f>IF((AND((J183&gt;0),(K183&gt;0))),"Federal and State",(IF(K183=0,"Federal","State")))</f>
        <v>Federal</v>
      </c>
      <c r="J183" s="14">
        <f>O183*(L183/100)</f>
        <v>203999</v>
      </c>
      <c r="K183" s="14">
        <f>O183*(M183/100)</f>
        <v>0</v>
      </c>
      <c r="L183" s="10">
        <v>100</v>
      </c>
      <c r="M183" s="10">
        <v>0</v>
      </c>
      <c r="N183" s="10">
        <v>0</v>
      </c>
      <c r="O183" s="10">
        <f>F183/(SUM((L183/100),(M183/100)))</f>
        <v>203999</v>
      </c>
    </row>
    <row r="184" spans="1:15" x14ac:dyDescent="0.25">
      <c r="A184" s="11">
        <f>VLOOKUP(B184,[1]Divisions!$B$1:$C$101,2,FALSE)</f>
        <v>14</v>
      </c>
      <c r="B184" s="12" t="s">
        <v>193</v>
      </c>
      <c r="C184" s="12" t="s">
        <v>194</v>
      </c>
      <c r="D184" s="11">
        <v>2000037127</v>
      </c>
      <c r="E184" s="12" t="s">
        <v>28</v>
      </c>
      <c r="F184" s="13">
        <v>30272</v>
      </c>
      <c r="G184" s="15" t="s">
        <v>18</v>
      </c>
      <c r="H184" s="16">
        <v>43902</v>
      </c>
      <c r="I184" s="9" t="str">
        <f>IF((AND((J184&gt;0),(K184&gt;0))),"Federal and State",(IF(K184=0,"Federal","State")))</f>
        <v>State</v>
      </c>
      <c r="J184" s="14">
        <f>O184*(L184/100)</f>
        <v>0</v>
      </c>
      <c r="K184" s="14">
        <f>O184*(M184/100)</f>
        <v>30272</v>
      </c>
      <c r="L184" s="10">
        <v>0</v>
      </c>
      <c r="M184" s="10">
        <v>50</v>
      </c>
      <c r="N184" s="10">
        <v>50</v>
      </c>
      <c r="O184" s="10">
        <f>F184/(SUM((L184/100),(M184/100)))</f>
        <v>60544</v>
      </c>
    </row>
    <row r="185" spans="1:15" x14ac:dyDescent="0.25">
      <c r="A185" s="11">
        <f>VLOOKUP(B185,[1]Divisions!$B$1:$C$101,2,FALSE)</f>
        <v>14</v>
      </c>
      <c r="B185" s="12" t="s">
        <v>193</v>
      </c>
      <c r="C185" s="12" t="s">
        <v>194</v>
      </c>
      <c r="D185" s="11">
        <v>2000039608</v>
      </c>
      <c r="E185" s="12" t="s">
        <v>17</v>
      </c>
      <c r="F185" s="13">
        <v>559234</v>
      </c>
      <c r="G185" s="15" t="s">
        <v>18</v>
      </c>
      <c r="H185" s="16">
        <v>43991</v>
      </c>
      <c r="I185" s="9" t="str">
        <f>IF((AND((J185&gt;0),(K185&gt;0))),"Federal and State",(IF(K185=0,"Federal","State")))</f>
        <v>Federal</v>
      </c>
      <c r="J185" s="14">
        <f>O185*(L185/100)</f>
        <v>559234</v>
      </c>
      <c r="K185" s="14">
        <f>O185*(M185/100)</f>
        <v>0</v>
      </c>
      <c r="L185" s="10">
        <v>100</v>
      </c>
      <c r="M185" s="10">
        <v>0</v>
      </c>
      <c r="N185" s="10">
        <v>0</v>
      </c>
      <c r="O185" s="10">
        <f>F185/(SUM((L185/100),(M185/100)))</f>
        <v>559234</v>
      </c>
    </row>
    <row r="186" spans="1:15" x14ac:dyDescent="0.25">
      <c r="A186" s="11">
        <f>VLOOKUP(B186,[1]Divisions!$B$1:$C$101,2,FALSE)</f>
        <v>14</v>
      </c>
      <c r="B186" s="12" t="s">
        <v>193</v>
      </c>
      <c r="C186" s="12" t="s">
        <v>194</v>
      </c>
      <c r="D186" s="11">
        <v>2000039781</v>
      </c>
      <c r="E186" s="12" t="s">
        <v>19</v>
      </c>
      <c r="F186" s="13">
        <v>35208</v>
      </c>
      <c r="G186" s="15" t="s">
        <v>18</v>
      </c>
      <c r="H186" s="16">
        <v>44005</v>
      </c>
      <c r="I186" s="9" t="str">
        <f>IF((AND((J186&gt;0),(K186&gt;0))),"Federal and State",(IF(K186=0,"Federal","State")))</f>
        <v>Federal</v>
      </c>
      <c r="J186" s="14">
        <f>O186*(L186/100)</f>
        <v>35208</v>
      </c>
      <c r="K186" s="14">
        <f>O186*(M186/100)</f>
        <v>0</v>
      </c>
      <c r="L186" s="10">
        <v>50</v>
      </c>
      <c r="M186" s="10">
        <v>0</v>
      </c>
      <c r="N186" s="10">
        <v>50</v>
      </c>
      <c r="O186" s="10">
        <f>F186/(SUM((L186/100),(M186/100)))</f>
        <v>70416</v>
      </c>
    </row>
    <row r="187" spans="1:15" x14ac:dyDescent="0.25">
      <c r="A187" s="11" t="s">
        <v>195</v>
      </c>
      <c r="B187" s="12" t="s">
        <v>196</v>
      </c>
      <c r="C187" s="12" t="s">
        <v>197</v>
      </c>
      <c r="D187" s="11">
        <v>2000035371</v>
      </c>
      <c r="E187" s="12" t="s">
        <v>64</v>
      </c>
      <c r="F187" s="13">
        <v>47634</v>
      </c>
      <c r="G187" s="15" t="s">
        <v>65</v>
      </c>
      <c r="H187" s="16">
        <v>43756</v>
      </c>
      <c r="I187" s="9" t="str">
        <f>IF((AND((J187&gt;0),(K187&gt;0))),"Federal and State",(IF(K187=0,"Federal","State")))</f>
        <v>Federal and State</v>
      </c>
      <c r="J187" s="14">
        <f>O187*(L187/100)</f>
        <v>42341.333333333336</v>
      </c>
      <c r="K187" s="14">
        <f>O187*(M187/100)</f>
        <v>5292.666666666667</v>
      </c>
      <c r="L187" s="10">
        <v>80</v>
      </c>
      <c r="M187" s="10">
        <v>10</v>
      </c>
      <c r="N187" s="10">
        <v>10</v>
      </c>
      <c r="O187" s="10">
        <f>F187/(SUM((L187/100),(M187/100)))</f>
        <v>52926.666666666664</v>
      </c>
    </row>
    <row r="188" spans="1:15" x14ac:dyDescent="0.25">
      <c r="A188" s="11" t="s">
        <v>195</v>
      </c>
      <c r="B188" s="12" t="s">
        <v>196</v>
      </c>
      <c r="C188" s="12" t="s">
        <v>198</v>
      </c>
      <c r="D188" s="11">
        <v>2000035016</v>
      </c>
      <c r="E188" s="12" t="s">
        <v>36</v>
      </c>
      <c r="F188" s="13">
        <v>21799</v>
      </c>
      <c r="G188" s="15" t="s">
        <v>23</v>
      </c>
      <c r="H188" s="16">
        <v>43741</v>
      </c>
      <c r="I188" s="9" t="str">
        <f>IF((AND((J188&gt;0),(K188&gt;0))),"Federal and State",(IF(K188=0,"Federal","State")))</f>
        <v>State</v>
      </c>
      <c r="J188" s="14">
        <f>O188*(L188/100)</f>
        <v>0</v>
      </c>
      <c r="K188" s="14">
        <f>O188*(M188/100)</f>
        <v>21799</v>
      </c>
      <c r="L188" s="10">
        <v>0</v>
      </c>
      <c r="M188" s="10">
        <v>90</v>
      </c>
      <c r="N188" s="10">
        <v>10</v>
      </c>
      <c r="O188" s="10">
        <f>F188/(SUM((L188/100),(M188/100)))</f>
        <v>24221.111111111109</v>
      </c>
    </row>
    <row r="189" spans="1:15" x14ac:dyDescent="0.25">
      <c r="A189" s="11" t="s">
        <v>195</v>
      </c>
      <c r="B189" s="12" t="s">
        <v>196</v>
      </c>
      <c r="C189" s="12" t="s">
        <v>198</v>
      </c>
      <c r="D189" s="11">
        <v>2000035017</v>
      </c>
      <c r="E189" s="12" t="s">
        <v>36</v>
      </c>
      <c r="F189" s="13">
        <v>191273</v>
      </c>
      <c r="G189" s="15" t="s">
        <v>23</v>
      </c>
      <c r="H189" s="16">
        <v>43741</v>
      </c>
      <c r="I189" s="9" t="str">
        <f>IF((AND((J189&gt;0),(K189&gt;0))),"Federal and State",(IF(K189=0,"Federal","State")))</f>
        <v>State</v>
      </c>
      <c r="J189" s="14">
        <f>O189*(L189/100)</f>
        <v>0</v>
      </c>
      <c r="K189" s="14">
        <f>O189*(M189/100)</f>
        <v>191273</v>
      </c>
      <c r="L189" s="10">
        <v>0</v>
      </c>
      <c r="M189" s="10">
        <v>90</v>
      </c>
      <c r="N189" s="10">
        <v>10</v>
      </c>
      <c r="O189" s="10">
        <f>F189/(SUM((L189/100),(M189/100)))</f>
        <v>212525.55555555556</v>
      </c>
    </row>
    <row r="190" spans="1:15" x14ac:dyDescent="0.25">
      <c r="A190" s="11" t="s">
        <v>195</v>
      </c>
      <c r="B190" s="12" t="s">
        <v>196</v>
      </c>
      <c r="C190" s="12" t="s">
        <v>198</v>
      </c>
      <c r="D190" s="11">
        <v>2000035018</v>
      </c>
      <c r="E190" s="12" t="s">
        <v>199</v>
      </c>
      <c r="F190" s="13">
        <v>214353</v>
      </c>
      <c r="G190" s="15" t="s">
        <v>18</v>
      </c>
      <c r="H190" s="16">
        <v>43741</v>
      </c>
      <c r="I190" s="9" t="str">
        <f>IF((AND((J190&gt;0),(K190&gt;0))),"Federal and State",(IF(K190=0,"Federal","State")))</f>
        <v>Federal</v>
      </c>
      <c r="J190" s="14">
        <f>O190*(L190/100)</f>
        <v>214353</v>
      </c>
      <c r="K190" s="14">
        <f>O190*(M190/100)</f>
        <v>0</v>
      </c>
      <c r="L190" s="10">
        <v>50</v>
      </c>
      <c r="M190" s="10">
        <v>0</v>
      </c>
      <c r="N190" s="10">
        <v>50</v>
      </c>
      <c r="O190" s="10">
        <f>F190/(SUM((L190/100),(M190/100)))</f>
        <v>428706</v>
      </c>
    </row>
    <row r="191" spans="1:15" x14ac:dyDescent="0.25">
      <c r="A191" s="11" t="s">
        <v>195</v>
      </c>
      <c r="B191" s="12" t="s">
        <v>196</v>
      </c>
      <c r="C191" s="12" t="s">
        <v>198</v>
      </c>
      <c r="D191" s="11">
        <v>2000035015</v>
      </c>
      <c r="E191" s="12" t="s">
        <v>35</v>
      </c>
      <c r="F191" s="13">
        <v>340000</v>
      </c>
      <c r="G191" s="15" t="s">
        <v>18</v>
      </c>
      <c r="H191" s="16">
        <v>43741</v>
      </c>
      <c r="I191" s="9" t="str">
        <f>IF((AND((J191&gt;0),(K191&gt;0))),"Federal and State",(IF(K191=0,"Federal","State")))</f>
        <v>Federal and State</v>
      </c>
      <c r="J191" s="14">
        <f>O191*(L191/100)</f>
        <v>320000</v>
      </c>
      <c r="K191" s="14">
        <f>O191*(M191/100)</f>
        <v>20000</v>
      </c>
      <c r="L191" s="10">
        <v>80</v>
      </c>
      <c r="M191" s="10">
        <v>5</v>
      </c>
      <c r="N191" s="10">
        <v>15</v>
      </c>
      <c r="O191" s="10">
        <f>F191/(SUM((L191/100),(M191/100)))</f>
        <v>399999.99999999994</v>
      </c>
    </row>
    <row r="192" spans="1:15" x14ac:dyDescent="0.25">
      <c r="A192" s="11" t="s">
        <v>195</v>
      </c>
      <c r="B192" s="12" t="s">
        <v>196</v>
      </c>
      <c r="C192" s="12" t="s">
        <v>198</v>
      </c>
      <c r="D192" s="11">
        <v>2000039591</v>
      </c>
      <c r="E192" s="12" t="s">
        <v>17</v>
      </c>
      <c r="F192" s="13">
        <v>1819871</v>
      </c>
      <c r="G192" s="15" t="s">
        <v>18</v>
      </c>
      <c r="H192" s="16">
        <v>43990</v>
      </c>
      <c r="I192" s="9" t="str">
        <f>IF((AND((J192&gt;0),(K192&gt;0))),"Federal and State",(IF(K192=0,"Federal","State")))</f>
        <v>Federal</v>
      </c>
      <c r="J192" s="14">
        <f>O192*(L192/100)</f>
        <v>1819871</v>
      </c>
      <c r="K192" s="14">
        <f>O192*(M192/100)</f>
        <v>0</v>
      </c>
      <c r="L192" s="10">
        <v>100</v>
      </c>
      <c r="M192" s="10">
        <v>0</v>
      </c>
      <c r="N192" s="10">
        <v>0</v>
      </c>
      <c r="O192" s="10">
        <f>F192/(SUM((L192/100),(M192/100)))</f>
        <v>1819871</v>
      </c>
    </row>
    <row r="193" spans="1:15" x14ac:dyDescent="0.25">
      <c r="A193" s="11">
        <f>VLOOKUP(B193,[1]Divisions!$B$1:$C$101,2,FALSE)</f>
        <v>11</v>
      </c>
      <c r="B193" s="12" t="s">
        <v>200</v>
      </c>
      <c r="C193" s="12" t="s">
        <v>201</v>
      </c>
      <c r="D193" s="11">
        <v>2000039810</v>
      </c>
      <c r="E193" s="12" t="s">
        <v>17</v>
      </c>
      <c r="F193" s="13">
        <v>432162</v>
      </c>
      <c r="G193" s="15" t="s">
        <v>18</v>
      </c>
      <c r="H193" s="16">
        <v>44008</v>
      </c>
      <c r="I193" s="9" t="str">
        <f>IF((AND((J193&gt;0),(K193&gt;0))),"Federal and State",(IF(K193=0,"Federal","State")))</f>
        <v>Federal</v>
      </c>
      <c r="J193" s="14">
        <f>O193*(L193/100)</f>
        <v>432162</v>
      </c>
      <c r="K193" s="14">
        <f>O193*(M193/100)</f>
        <v>0</v>
      </c>
      <c r="L193" s="10">
        <v>100</v>
      </c>
      <c r="M193" s="10">
        <v>0</v>
      </c>
      <c r="N193" s="10">
        <v>0</v>
      </c>
      <c r="O193" s="10">
        <f>F193/(SUM((L193/100),(M193/100)))</f>
        <v>432162</v>
      </c>
    </row>
    <row r="194" spans="1:15" x14ac:dyDescent="0.25">
      <c r="A194" s="11" t="s">
        <v>202</v>
      </c>
      <c r="B194" s="12" t="s">
        <v>203</v>
      </c>
      <c r="C194" s="12" t="s">
        <v>204</v>
      </c>
      <c r="D194" s="11">
        <v>2000035118</v>
      </c>
      <c r="E194" s="12" t="s">
        <v>36</v>
      </c>
      <c r="F194" s="13">
        <v>10038</v>
      </c>
      <c r="G194" s="15" t="s">
        <v>23</v>
      </c>
      <c r="H194" s="16">
        <v>43745</v>
      </c>
      <c r="I194" s="9" t="str">
        <f>IF((AND((J194&gt;0),(K194&gt;0))),"Federal and State",(IF(K194=0,"Federal","State")))</f>
        <v>Federal and State</v>
      </c>
      <c r="J194" s="14">
        <f>O194*(L194/100)</f>
        <v>8922.6666666666679</v>
      </c>
      <c r="K194" s="14">
        <f>O194*(M194/100)</f>
        <v>1115.3333333333335</v>
      </c>
      <c r="L194" s="10">
        <v>80</v>
      </c>
      <c r="M194" s="10">
        <v>10</v>
      </c>
      <c r="N194" s="10">
        <v>10</v>
      </c>
      <c r="O194" s="10">
        <f>F194/(SUM((L194/100),(M194/100)))</f>
        <v>11153.333333333334</v>
      </c>
    </row>
    <row r="195" spans="1:15" x14ac:dyDescent="0.25">
      <c r="A195" s="11" t="s">
        <v>202</v>
      </c>
      <c r="B195" s="12" t="s">
        <v>203</v>
      </c>
      <c r="C195" s="12" t="s">
        <v>204</v>
      </c>
      <c r="D195" s="11">
        <v>2000035131</v>
      </c>
      <c r="E195" s="12" t="s">
        <v>199</v>
      </c>
      <c r="F195" s="13">
        <v>130592</v>
      </c>
      <c r="G195" s="15" t="s">
        <v>18</v>
      </c>
      <c r="H195" s="16">
        <v>43745</v>
      </c>
      <c r="I195" s="9" t="str">
        <f>IF((AND((J195&gt;0),(K195&gt;0))),"Federal and State",(IF(K195=0,"Federal","State")))</f>
        <v>Federal</v>
      </c>
      <c r="J195" s="14">
        <f>O195*(L195/100)</f>
        <v>130592</v>
      </c>
      <c r="K195" s="14">
        <f>O195*(M195/100)</f>
        <v>0</v>
      </c>
      <c r="L195" s="10">
        <v>50</v>
      </c>
      <c r="M195" s="10">
        <v>0</v>
      </c>
      <c r="N195" s="10">
        <v>50</v>
      </c>
      <c r="O195" s="10">
        <f>F195/(SUM((L195/100),(M195/100)))</f>
        <v>261184</v>
      </c>
    </row>
    <row r="196" spans="1:15" x14ac:dyDescent="0.25">
      <c r="A196" s="11" t="s">
        <v>202</v>
      </c>
      <c r="B196" s="12" t="s">
        <v>203</v>
      </c>
      <c r="C196" s="12" t="s">
        <v>204</v>
      </c>
      <c r="D196" s="11">
        <v>2000035119</v>
      </c>
      <c r="E196" s="12" t="s">
        <v>36</v>
      </c>
      <c r="F196" s="13">
        <v>147150</v>
      </c>
      <c r="G196" s="15" t="s">
        <v>23</v>
      </c>
      <c r="H196" s="16">
        <v>43745</v>
      </c>
      <c r="I196" s="9" t="str">
        <f>IF((AND((J196&gt;0),(K196&gt;0))),"Federal and State",(IF(K196=0,"Federal","State")))</f>
        <v>Federal and State</v>
      </c>
      <c r="J196" s="14">
        <f>O196*(L196/100)</f>
        <v>130800</v>
      </c>
      <c r="K196" s="14">
        <f>O196*(M196/100)</f>
        <v>16350</v>
      </c>
      <c r="L196" s="10">
        <v>80</v>
      </c>
      <c r="M196" s="10">
        <v>10</v>
      </c>
      <c r="N196" s="10">
        <v>10</v>
      </c>
      <c r="O196" s="10">
        <f>F196/(SUM((L196/100),(M196/100)))</f>
        <v>163500</v>
      </c>
    </row>
    <row r="197" spans="1:15" x14ac:dyDescent="0.25">
      <c r="A197" s="11" t="s">
        <v>202</v>
      </c>
      <c r="B197" s="12" t="s">
        <v>203</v>
      </c>
      <c r="C197" s="12" t="s">
        <v>204</v>
      </c>
      <c r="D197" s="11">
        <v>2000035130</v>
      </c>
      <c r="E197" s="12" t="s">
        <v>35</v>
      </c>
      <c r="F197" s="13">
        <v>455502</v>
      </c>
      <c r="G197" s="15" t="s">
        <v>18</v>
      </c>
      <c r="H197" s="16">
        <v>43745</v>
      </c>
      <c r="I197" s="9" t="str">
        <f>IF((AND((J197&gt;0),(K197&gt;0))),"Federal and State",(IF(K197=0,"Federal","State")))</f>
        <v>Federal and State</v>
      </c>
      <c r="J197" s="14">
        <f>O197*(L197/100)</f>
        <v>428707.76470588235</v>
      </c>
      <c r="K197" s="14">
        <f>O197*(M197/100)</f>
        <v>26794.235294117647</v>
      </c>
      <c r="L197" s="10">
        <v>80</v>
      </c>
      <c r="M197" s="10">
        <v>5</v>
      </c>
      <c r="N197" s="10">
        <v>15</v>
      </c>
      <c r="O197" s="10">
        <f>F197/(SUM((L197/100),(M197/100)))</f>
        <v>535884.70588235289</v>
      </c>
    </row>
    <row r="198" spans="1:15" x14ac:dyDescent="0.25">
      <c r="A198" s="11" t="s">
        <v>202</v>
      </c>
      <c r="B198" s="12" t="s">
        <v>203</v>
      </c>
      <c r="C198" s="12" t="s">
        <v>204</v>
      </c>
      <c r="D198" s="11">
        <v>2000039586</v>
      </c>
      <c r="E198" s="12" t="s">
        <v>17</v>
      </c>
      <c r="F198" s="13">
        <v>1593003</v>
      </c>
      <c r="G198" s="15" t="s">
        <v>18</v>
      </c>
      <c r="H198" s="16">
        <v>43990</v>
      </c>
      <c r="I198" s="9" t="str">
        <f>IF((AND((J198&gt;0),(K198&gt;0))),"Federal and State",(IF(K198=0,"Federal","State")))</f>
        <v>Federal</v>
      </c>
      <c r="J198" s="14">
        <f>O198*(L198/100)</f>
        <v>1593003</v>
      </c>
      <c r="K198" s="14">
        <f>O198*(M198/100)</f>
        <v>0</v>
      </c>
      <c r="L198" s="10">
        <v>100</v>
      </c>
      <c r="M198" s="10">
        <v>0</v>
      </c>
      <c r="N198" s="10">
        <v>0</v>
      </c>
      <c r="O198" s="10">
        <f>F198/(SUM((L198/100),(M198/100)))</f>
        <v>1593003</v>
      </c>
    </row>
    <row r="199" spans="1:15" x14ac:dyDescent="0.25">
      <c r="A199" s="11" t="s">
        <v>202</v>
      </c>
      <c r="B199" s="12" t="s">
        <v>203</v>
      </c>
      <c r="C199" s="12" t="s">
        <v>204</v>
      </c>
      <c r="D199" s="11">
        <v>2000040342</v>
      </c>
      <c r="E199" s="12" t="s">
        <v>205</v>
      </c>
      <c r="F199" s="13">
        <v>24291</v>
      </c>
      <c r="G199" s="15" t="s">
        <v>206</v>
      </c>
      <c r="H199" s="16">
        <v>44013</v>
      </c>
      <c r="I199" s="9" t="str">
        <f>IF((AND((J199&gt;0),(K199&gt;0))),"Federal and State",(IF(K199=0,"Federal","State")))</f>
        <v>Federal</v>
      </c>
      <c r="J199" s="14">
        <f>O199*(L199/100)</f>
        <v>24291</v>
      </c>
      <c r="K199" s="14">
        <f>O199*(M199/100)</f>
        <v>0</v>
      </c>
      <c r="L199" s="10">
        <v>50</v>
      </c>
      <c r="M199" s="10">
        <v>0</v>
      </c>
      <c r="N199" s="10">
        <v>50</v>
      </c>
      <c r="O199" s="10">
        <f>F199/(SUM((L199/100),(M199/100)))</f>
        <v>48582</v>
      </c>
    </row>
    <row r="200" spans="1:15" x14ac:dyDescent="0.25">
      <c r="A200" s="11">
        <f>VLOOKUP(B200,[1]Divisions!$B$1:$C$101,2,FALSE)</f>
        <v>13</v>
      </c>
      <c r="B200" s="12" t="s">
        <v>207</v>
      </c>
      <c r="C200" s="12" t="s">
        <v>208</v>
      </c>
      <c r="D200" s="11">
        <v>2000039386</v>
      </c>
      <c r="E200" s="12" t="s">
        <v>36</v>
      </c>
      <c r="F200" s="13">
        <v>2160</v>
      </c>
      <c r="G200" s="15" t="s">
        <v>23</v>
      </c>
      <c r="H200" s="16">
        <v>43971</v>
      </c>
      <c r="I200" s="9" t="str">
        <f>IF((AND((J200&gt;0),(K200&gt;0))),"Federal and State",(IF(K200=0,"Federal","State")))</f>
        <v>Federal and State</v>
      </c>
      <c r="J200" s="14">
        <f>O200*(L200/100)</f>
        <v>1920</v>
      </c>
      <c r="K200" s="14">
        <f>O200*(M200/100)</f>
        <v>240</v>
      </c>
      <c r="L200" s="10">
        <v>80</v>
      </c>
      <c r="M200" s="10">
        <v>10</v>
      </c>
      <c r="N200" s="10">
        <v>10</v>
      </c>
      <c r="O200" s="10">
        <f>F200/(SUM((L200/100),(M200/100)))</f>
        <v>2400</v>
      </c>
    </row>
    <row r="201" spans="1:15" x14ac:dyDescent="0.25">
      <c r="A201" s="11">
        <f>VLOOKUP(B201,[1]Divisions!$B$1:$C$101,2,FALSE)</f>
        <v>13</v>
      </c>
      <c r="B201" s="12" t="s">
        <v>207</v>
      </c>
      <c r="C201" s="12" t="s">
        <v>208</v>
      </c>
      <c r="D201" s="11">
        <v>2000039387</v>
      </c>
      <c r="E201" s="12" t="s">
        <v>36</v>
      </c>
      <c r="F201" s="13">
        <v>154800</v>
      </c>
      <c r="G201" s="15" t="s">
        <v>23</v>
      </c>
      <c r="H201" s="16">
        <v>43971</v>
      </c>
      <c r="I201" s="9" t="str">
        <f>IF((AND((J201&gt;0),(K201&gt;0))),"Federal and State",(IF(K201=0,"Federal","State")))</f>
        <v>Federal and State</v>
      </c>
      <c r="J201" s="14">
        <f>O201*(L201/100)</f>
        <v>137600</v>
      </c>
      <c r="K201" s="14">
        <f>O201*(M201/100)</f>
        <v>17200</v>
      </c>
      <c r="L201" s="10">
        <v>80</v>
      </c>
      <c r="M201" s="10">
        <v>10</v>
      </c>
      <c r="N201" s="10">
        <v>10</v>
      </c>
      <c r="O201" s="10">
        <f>F201/(SUM((L201/100),(M201/100)))</f>
        <v>172000</v>
      </c>
    </row>
    <row r="202" spans="1:15" x14ac:dyDescent="0.25">
      <c r="A202" s="11">
        <f>VLOOKUP(B202,[1]Divisions!$B$1:$C$101,2,FALSE)</f>
        <v>13</v>
      </c>
      <c r="B202" s="12" t="s">
        <v>207</v>
      </c>
      <c r="C202" s="12" t="s">
        <v>208</v>
      </c>
      <c r="D202" s="11">
        <v>2000039584</v>
      </c>
      <c r="E202" s="12" t="s">
        <v>17</v>
      </c>
      <c r="F202" s="13">
        <v>271460</v>
      </c>
      <c r="G202" s="15" t="s">
        <v>18</v>
      </c>
      <c r="H202" s="16">
        <v>43990</v>
      </c>
      <c r="I202" s="9" t="str">
        <f>IF((AND((J202&gt;0),(K202&gt;0))),"Federal and State",(IF(K202=0,"Federal","State")))</f>
        <v>Federal</v>
      </c>
      <c r="J202" s="14">
        <f>O202*(L202/100)</f>
        <v>271460</v>
      </c>
      <c r="K202" s="14">
        <f>O202*(M202/100)</f>
        <v>0</v>
      </c>
      <c r="L202" s="10">
        <v>100</v>
      </c>
      <c r="M202" s="10">
        <v>0</v>
      </c>
      <c r="N202" s="10">
        <v>0</v>
      </c>
      <c r="O202" s="10">
        <f>F202/(SUM((L202/100),(M202/100)))</f>
        <v>271460</v>
      </c>
    </row>
    <row r="203" spans="1:15" x14ac:dyDescent="0.25">
      <c r="A203" s="11">
        <f>VLOOKUP(B203,[1]Divisions!$B$1:$C$101,2,FALSE)</f>
        <v>13</v>
      </c>
      <c r="B203" s="12" t="s">
        <v>207</v>
      </c>
      <c r="C203" s="12" t="s">
        <v>208</v>
      </c>
      <c r="D203" s="11">
        <v>2000039732</v>
      </c>
      <c r="E203" s="12" t="s">
        <v>19</v>
      </c>
      <c r="F203" s="13">
        <v>26000</v>
      </c>
      <c r="G203" s="15" t="s">
        <v>18</v>
      </c>
      <c r="H203" s="16">
        <v>44004</v>
      </c>
      <c r="I203" s="9" t="str">
        <f>IF((AND((J203&gt;0),(K203&gt;0))),"Federal and State",(IF(K203=0,"Federal","State")))</f>
        <v>Federal</v>
      </c>
      <c r="J203" s="14">
        <f>O203*(L203/100)</f>
        <v>26000</v>
      </c>
      <c r="K203" s="14">
        <f>O203*(M203/100)</f>
        <v>0</v>
      </c>
      <c r="L203" s="10">
        <v>50</v>
      </c>
      <c r="M203" s="10">
        <v>0</v>
      </c>
      <c r="N203" s="10">
        <v>50</v>
      </c>
      <c r="O203" s="10">
        <f>F203/(SUM((L203/100),(M203/100)))</f>
        <v>52000</v>
      </c>
    </row>
  </sheetData>
  <autoFilter ref="A1:O203" xr:uid="{A1EE51F8-EDBD-4836-BB1C-FE932EB6C869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M. Brumfield</dc:creator>
  <cp:lastModifiedBy>Ryan M. Brumfield</cp:lastModifiedBy>
  <dcterms:created xsi:type="dcterms:W3CDTF">2020-12-30T12:43:37Z</dcterms:created>
  <dcterms:modified xsi:type="dcterms:W3CDTF">2020-12-30T12:52:54Z</dcterms:modified>
</cp:coreProperties>
</file>